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مشتريات" sheetId="1" r:id="rId4"/>
    <sheet state="visible" name="المبيعات" sheetId="2" r:id="rId5"/>
  </sheets>
  <definedNames/>
  <calcPr/>
</workbook>
</file>

<file path=xl/sharedStrings.xml><?xml version="1.0" encoding="utf-8"?>
<sst xmlns="http://schemas.openxmlformats.org/spreadsheetml/2006/main" count="148" uniqueCount="76">
  <si>
    <t>م</t>
  </si>
  <si>
    <t>اسم الصنف</t>
  </si>
  <si>
    <t>الكمية</t>
  </si>
  <si>
    <t>التكلفة</t>
  </si>
  <si>
    <t>الاجمالى</t>
  </si>
  <si>
    <t>الخصم
على الأصناف</t>
  </si>
  <si>
    <t>الاجمالى
قبل الضريبة</t>
  </si>
  <si>
    <t>الخصم على الاجمالى</t>
  </si>
  <si>
    <t>نسبة
الضريبة</t>
  </si>
  <si>
    <t>قيمة
الضريبة</t>
  </si>
  <si>
    <t>الاجمالى
بعد الضريبة</t>
  </si>
  <si>
    <t>المصروفات
الأخرى</t>
  </si>
  <si>
    <t>تكلفة الكمية المباعة</t>
  </si>
  <si>
    <t>تكلفة
القطعة</t>
  </si>
  <si>
    <t>سعر البيع قبل احتساب المصروفات والخصومات</t>
  </si>
  <si>
    <t>سعر البيع بعد احتساب المصروفات والخصومات</t>
  </si>
  <si>
    <t>ا</t>
  </si>
  <si>
    <t>ب</t>
  </si>
  <si>
    <t>ج</t>
  </si>
  <si>
    <t>د</t>
  </si>
  <si>
    <t>عقد صيانة سنوى</t>
  </si>
  <si>
    <t>يتم تحميل المصروفات الاخرى
على المنتج المخزنى فقط</t>
  </si>
  <si>
    <t>خدمة استشارية</t>
  </si>
  <si>
    <t>مخفى</t>
  </si>
  <si>
    <t>تخصم من
تكلفة المنتج</t>
  </si>
  <si>
    <t>تضاف على
تكلفة المنتج</t>
  </si>
  <si>
    <t>المصروفات الأخرى</t>
  </si>
  <si>
    <t>مصاريف نقل للداخل</t>
  </si>
  <si>
    <t>تخليض جمركى</t>
  </si>
  <si>
    <t>اكراميات</t>
  </si>
  <si>
    <t>اجمالى المصروفات الأخرى</t>
  </si>
  <si>
    <t xml:space="preserve">1- اثبات الشراء النقدى والآجل </t>
  </si>
  <si>
    <t>من مذكورين</t>
  </si>
  <si>
    <t>حـ/</t>
  </si>
  <si>
    <t>مخزون بضاعة   (اصل البضاعة - الخصم + المصروفات الاخرى المتعلقة بالشراء)</t>
  </si>
  <si>
    <t>كل منتج هيروح مخزنه بتكلفته</t>
  </si>
  <si>
    <t xml:space="preserve">مصروف خدمات استشارية </t>
  </si>
  <si>
    <t>يتم فصلها والتفرقة بينها وبين المنتجات
وفقا للتصنيف النوعى وقت الانشاء</t>
  </si>
  <si>
    <t>مصروف صيانة</t>
  </si>
  <si>
    <t>ضريبة القيمة المضافة على المشتريات</t>
  </si>
  <si>
    <t>الى مذكورين</t>
  </si>
  <si>
    <t xml:space="preserve"> وسائل الدفع - الموردين (إسم المورد)</t>
  </si>
  <si>
    <r>
      <rPr>
        <rFont val="Arial"/>
        <b/>
        <color/>
        <sz val="10.0"/>
      </rPr>
      <t xml:space="preserve">وسائل الدفع </t>
    </r>
    <r>
      <rPr>
        <rFont val="Arial"/>
        <b/>
        <color rgb="FFFF0000"/>
        <sz val="10.0"/>
      </rPr>
      <t>للمصروفات الاخرى</t>
    </r>
  </si>
  <si>
    <t>2- عند السداد للمورد</t>
  </si>
  <si>
    <t>من حـ/</t>
  </si>
  <si>
    <t>الموردين (إسم المورد)</t>
  </si>
  <si>
    <t>خصم نقدى مكتسب</t>
  </si>
  <si>
    <t>فى حالة وجود خصم نقدى   30/10/2</t>
  </si>
  <si>
    <t>وسائل الدفع</t>
  </si>
  <si>
    <t>السعر</t>
  </si>
  <si>
    <t>سعر المبيعات
بعد الخصم والمصروفات</t>
  </si>
  <si>
    <t>سعر القطعة</t>
  </si>
  <si>
    <t>ربح القطعة</t>
  </si>
  <si>
    <t>توصيل</t>
  </si>
  <si>
    <t>مصاريف نقل للخارج</t>
  </si>
  <si>
    <t>1- اثبات التكلفة البضاعة</t>
  </si>
  <si>
    <t>تكلفة بضاعة المباعة</t>
  </si>
  <si>
    <t>تكلفة الخدمات المقدمة</t>
  </si>
  <si>
    <t>الى حـ/</t>
  </si>
  <si>
    <t>مخزون بضاعة</t>
  </si>
  <si>
    <t>كل منتج هيخرج من مخزنه بمتوسط تكلفته</t>
  </si>
  <si>
    <t>مخزون مستلزمات خدمية</t>
  </si>
  <si>
    <t>بنزين</t>
  </si>
  <si>
    <t>عمولات</t>
  </si>
  <si>
    <t xml:space="preserve">2- اثبات البيع النقدى والآجل </t>
  </si>
  <si>
    <t xml:space="preserve"> وسائل القبض - العملاء (إسم العميل)</t>
  </si>
  <si>
    <t>ايراد المبيعات</t>
  </si>
  <si>
    <t>ايراد الخدمات -  توصيل</t>
  </si>
  <si>
    <t>ضريبة القيمة المضافة على المبيعات</t>
  </si>
  <si>
    <t>3- اثبات المصروفات الأخرى</t>
  </si>
  <si>
    <r>
      <rPr>
        <rFont val="Arial"/>
        <b/>
        <color/>
        <sz val="10.0"/>
      </rPr>
      <t xml:space="preserve">وسائل الدفع </t>
    </r>
    <r>
      <rPr>
        <rFont val="Arial"/>
        <b/>
        <color rgb="FFFF0000"/>
        <sz val="10.0"/>
      </rPr>
      <t>للمصروفات الاخرى</t>
    </r>
  </si>
  <si>
    <t>4- عند سداد العميل في حالة الاجل</t>
  </si>
  <si>
    <t xml:space="preserve"> حـ/</t>
  </si>
  <si>
    <t xml:space="preserve"> وسائل القبض</t>
  </si>
  <si>
    <t>خصم نقدى مسموح به</t>
  </si>
  <si>
    <t xml:space="preserve"> - العملاء (إسم العميل)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</si>
</sst>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1">
    <font>
      <sz val="11.0"/>
      <color/>
      <name val="Arial"/>
      <scheme val="minor"/>
    </font>
    <font>
      <b/>
      <sz val="11.0"/>
      <color/>
      <name val="Calibri"/>
    </font>
    <font>
      <b/>
      <sz val="8.0"/>
      <color/>
      <name val="Calibri"/>
    </font>
    <font>
      <b/>
      <sz val="5.0"/>
      <color/>
      <name val="Calibri"/>
    </font>
    <font/>
    <font>
      <b/>
      <sz val="11.0"/>
      <name val="Calibri"/>
    </font>
    <font>
      <b/>
      <sz val="10.0"/>
      <color rgb="FFFFFFFF"/>
      <name val="Arial"/>
    </font>
    <font>
      <b/>
      <sz val="10.0"/>
      <color/>
      <name val="Arial"/>
    </font>
    <font>
      <b/>
      <sz val="8.0"/>
      <color rgb="FFFF0000"/>
      <name val="Arial"/>
    </font>
    <font>
      <sz val="10.0"/>
      <color/>
      <name val="Arial"/>
    </font>
    <font>
      <b/>
      <sz val="10.0"/>
      <name val="Arial"/>
    </font>
  </fonts>
  <fills count="15">
    <fill>
      <patternFill patternType="none"/>
    </fill>
    <fill>
      <patternFill patternType="lightGray"/>
    </fill>
    <fill>
      <patternFill patternType="solid">
        <fgColor rgb="FF3F3F3F"/>
        <bgColor rgb="FF3F3F3F"/>
      </patternFill>
    </fill>
    <fill>
      <patternFill patternType="solid">
        <fgColor rgb="FF0C0C0C"/>
        <bgColor rgb="FF0C0C0C"/>
      </patternFill>
    </fill>
    <fill>
      <patternFill patternType="solid">
        <fgColor rgb="FFFFE598"/>
        <bgColor rgb="FFFFE598"/>
      </patternFill>
    </fill>
    <fill>
      <patternFill patternType="solid">
        <fgColor rgb="FFFBE4D5"/>
        <bgColor rgb="FFFBE4D5"/>
      </patternFill>
    </fill>
    <fill>
      <patternFill patternType="solid">
        <fgColor rgb="FFF7CAAC"/>
        <bgColor rgb="FFF7CAAC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C5E0B3"/>
        <bgColor rgb="FFC5E0B3"/>
      </patternFill>
    </fill>
    <fill>
      <patternFill patternType="solid">
        <fgColor rgb="FFFF8181"/>
        <bgColor rgb="FFFF8181"/>
      </patternFill>
    </fill>
    <fill>
      <patternFill patternType="solid">
        <fgColor rgb="FF548135"/>
        <bgColor rgb="FF548135"/>
      </patternFill>
    </fill>
    <fill>
      <patternFill patternType="solid">
        <fgColor rgb="FF7F7F7F"/>
        <bgColor rgb="FF7F7F7F"/>
      </patternFill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</fills>
  <borders count="4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thick">
        <color rgb="FF000000"/>
      </left>
      <top style="thick">
        <color rgb="FF000000"/>
      </top>
      <bottom/>
    </border>
    <border>
      <top style="thick">
        <color rgb="FF000000"/>
      </top>
      <bottom/>
    </border>
    <border>
      <right style="thick">
        <color rgb="FF000000"/>
      </right>
      <top style="thick">
        <color rgb="FF000000"/>
      </top>
      <bottom/>
    </border>
    <border>
      <left style="thick">
        <color rgb="FF000000"/>
      </left>
      <right/>
      <top/>
      <bottom/>
    </border>
    <border>
      <left/>
      <right style="thick">
        <color rgb="FF000000"/>
      </right>
      <top/>
      <bottom/>
    </border>
    <border>
      <right style="thick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top style="thin">
        <color rgb="FF000000"/>
      </top>
    </border>
    <border>
      <top style="thin">
        <color rgb="FF000000"/>
      </top>
    </border>
    <border>
      <right style="thick">
        <color rgb="FF000000"/>
      </right>
      <top style="thin">
        <color rgb="FF000000"/>
      </top>
    </border>
    <border>
      <left/>
    </border>
    <border>
      <right style="thick">
        <color rgb="FF000000"/>
      </right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bottom style="thin">
        <color rgb="FF000000"/>
      </bottom>
    </border>
    <border>
      <bottom style="thin">
        <color rgb="FF000000"/>
      </bottom>
    </border>
    <border>
      <right style="thick">
        <color rgb="FF000000"/>
      </right>
      <bottom style="thin">
        <color rgb="FF000000"/>
      </bottom>
    </border>
    <border>
      <left/>
      <bottom/>
    </border>
    <border>
      <bottom/>
    </border>
    <border>
      <right style="thick">
        <color rgb="FF000000"/>
      </right>
      <bottom/>
    </border>
    <border>
      <left style="thick">
        <color rgb="FF000000"/>
      </left>
      <right/>
      <top/>
      <bottom style="thick">
        <color rgb="FF000000"/>
      </bottom>
    </border>
    <border>
      <left/>
      <right/>
      <top/>
      <bottom style="thick">
        <color rgb="FF000000"/>
      </bottom>
    </border>
    <border>
      <left/>
      <top/>
      <bottom style="thick">
        <color rgb="FF000000"/>
      </bottom>
    </border>
    <border>
      <top/>
      <bottom style="thick">
        <color rgb="FF000000"/>
      </bottom>
    </border>
    <border>
      <right style="thick">
        <color rgb="FF000000"/>
      </right>
      <top/>
      <bottom style="thick">
        <color rgb="FF000000"/>
      </bottom>
    </border>
    <border>
      <left/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top style="thin">
        <color rgb="FF000000"/>
      </top>
      <bottom/>
    </border>
    <border>
      <right/>
      <top style="thin">
        <color rgb="FF000000"/>
      </top>
      <bottom/>
    </border>
    <border>
      <left style="thin">
        <color rgb="FF000000"/>
      </left>
      <right/>
      <top/>
      <bottom style="thick">
        <color rgb="FF000000"/>
      </bottom>
    </border>
    <border>
      <left/>
      <bottom style="thick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right/>
      <top/>
      <bottom style="thick">
        <color rgb="FF000000"/>
      </bottom>
    </border>
    <border>
      <left/>
      <right style="thick">
        <color rgb="FF000000"/>
      </right>
      <top/>
      <bottom style="thick">
        <color rgb="FF000000"/>
      </bottom>
    </border>
  </borders>
  <cellStyleXfs count="1">
    <xf borderId="0" fillId="0" fontId="0" numFmtId="0" applyAlignment="1" applyFont="1"/>
  </cellStyleXfs>
  <cellXfs count="1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1" fillId="2" fontId="1" numFmtId="0" xfId="0" applyAlignment="1" applyBorder="1" applyFont="1">
      <alignment horizontal="center" readingOrder="0" shrinkToFit="0" vertical="center" wrapText="1"/>
    </xf>
    <xf borderId="1" fillId="3" fontId="1" numFmtId="0" xfId="0" applyAlignment="1" applyBorder="1" applyFill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readingOrder="0" vertical="center"/>
    </xf>
    <xf borderId="1" fillId="4" fontId="1" numFmtId="0" xfId="0" applyAlignment="1" applyBorder="1" applyFill="1" applyFont="1">
      <alignment horizontal="center" vertical="center"/>
    </xf>
    <xf borderId="1" fillId="5" fontId="1" numFmtId="0" xfId="0" applyAlignment="1" applyBorder="1" applyFill="1" applyFont="1">
      <alignment horizontal="center" vertical="center"/>
    </xf>
    <xf borderId="1" fillId="6" fontId="1" numFmtId="0" xfId="0" applyAlignment="1" applyBorder="1" applyFill="1" applyFont="1">
      <alignment horizontal="center" vertical="center"/>
    </xf>
    <xf borderId="1" fillId="3" fontId="1" numFmtId="0" xfId="0" applyAlignment="1" applyBorder="1" applyFont="1">
      <alignment horizontal="center" vertical="center"/>
    </xf>
    <xf borderId="1" fillId="7" fontId="1" numFmtId="0" xfId="0" applyAlignment="1" applyBorder="1" applyFill="1" applyFont="1">
      <alignment horizontal="center" vertical="center"/>
    </xf>
    <xf borderId="1" fillId="8" fontId="1" numFmtId="0" xfId="0" applyAlignment="1" applyBorder="1" applyFill="1" applyFont="1">
      <alignment horizontal="center" vertical="center"/>
    </xf>
    <xf borderId="1" fillId="9" fontId="1" numFmtId="0" xfId="0" applyAlignment="1" applyBorder="1" applyFill="1" applyFont="1">
      <alignment horizontal="center" vertical="center"/>
    </xf>
    <xf borderId="2" fillId="10" fontId="1" numFmtId="0" xfId="0" applyAlignment="1" applyBorder="1" applyFill="1" applyFont="1">
      <alignment horizontal="center" vertical="center"/>
    </xf>
    <xf borderId="2" fillId="11" fontId="1" numFmtId="164" xfId="0" applyAlignment="1" applyBorder="1" applyFill="1" applyFont="1" applyNumberFormat="1">
      <alignment horizontal="center" vertical="center"/>
    </xf>
    <xf borderId="1" fillId="9" fontId="3" numFmtId="0" xfId="0" applyAlignment="1" applyBorder="1" applyFont="1">
      <alignment horizontal="center" readingOrder="0" shrinkToFit="0" vertical="center" wrapText="1"/>
    </xf>
    <xf borderId="3" fillId="2" fontId="1" numFmtId="0" xfId="0" applyAlignment="1" applyBorder="1" applyFont="1">
      <alignment horizontal="center" readingOrder="0" vertical="center"/>
    </xf>
    <xf borderId="4" fillId="0" fontId="4" numFmtId="0" xfId="0" applyBorder="1" applyFont="1"/>
    <xf borderId="1" fillId="2" fontId="1" numFmtId="0" xfId="0" applyAlignment="1" applyBorder="1" applyFont="1">
      <alignment horizontal="center" vertical="center"/>
    </xf>
    <xf borderId="1" fillId="9" fontId="5" numFmtId="0" xfId="0" applyAlignment="1" applyBorder="1" applyFont="1">
      <alignment horizontal="center" vertical="center"/>
    </xf>
    <xf borderId="1" fillId="9" fontId="5" numFmtId="0" xfId="0" applyAlignment="1" applyBorder="1" applyFont="1">
      <alignment horizontal="center" shrinkToFit="0" vertical="center" wrapText="1"/>
    </xf>
    <xf borderId="1" fillId="3" fontId="1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shrinkToFit="0" vertical="center" wrapText="1"/>
    </xf>
    <xf borderId="2" fillId="0" fontId="5" numFmtId="0" xfId="0" applyAlignment="1" applyBorder="1" applyFont="1">
      <alignment horizontal="center" readingOrder="0" vertical="center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readingOrder="0" shrinkToFit="0" vertical="center" wrapText="1"/>
    </xf>
    <xf borderId="3" fillId="6" fontId="1" numFmtId="0" xfId="0" applyAlignment="1" applyBorder="1" applyFont="1">
      <alignment horizontal="center" readingOrder="0" vertical="center"/>
    </xf>
    <xf borderId="5" fillId="0" fontId="4" numFmtId="0" xfId="0" applyBorder="1" applyFont="1"/>
    <xf borderId="6" fillId="12" fontId="1" numFmtId="0" xfId="0" applyAlignment="1" applyBorder="1" applyFill="1" applyFont="1">
      <alignment horizontal="center" readingOrder="0" vertical="center"/>
    </xf>
    <xf borderId="7" fillId="0" fontId="4" numFmtId="0" xfId="0" applyBorder="1" applyFont="1"/>
    <xf borderId="8" fillId="0" fontId="4" numFmtId="0" xfId="0" applyBorder="1" applyFont="1"/>
    <xf borderId="2" fillId="9" fontId="1" numFmtId="0" xfId="0" applyAlignment="1" applyBorder="1" applyFont="1">
      <alignment horizontal="center" vertical="center"/>
    </xf>
    <xf borderId="6" fillId="9" fontId="1" numFmtId="0" xfId="0" applyAlignment="1" applyBorder="1" applyFont="1">
      <alignment horizontal="right" readingOrder="0" vertical="center"/>
    </xf>
    <xf borderId="2" fillId="9" fontId="1" numFmtId="0" xfId="0" applyAlignment="1" applyBorder="1" applyFont="1">
      <alignment horizontal="right" readingOrder="0" vertical="center"/>
    </xf>
    <xf borderId="2" fillId="9" fontId="1" numFmtId="0" xfId="0" applyAlignment="1" applyBorder="1" applyFont="1">
      <alignment horizontal="right" vertical="center"/>
    </xf>
    <xf borderId="2" fillId="12" fontId="1" numFmtId="0" xfId="0" applyAlignment="1" applyBorder="1" applyFont="1">
      <alignment horizontal="center" vertical="center"/>
    </xf>
    <xf borderId="6" fillId="12" fontId="1" numFmtId="0" xfId="0" applyAlignment="1" applyBorder="1" applyFont="1">
      <alignment horizontal="right" readingOrder="0" vertical="center"/>
    </xf>
    <xf borderId="9" fillId="12" fontId="6" numFmtId="0" xfId="0" applyAlignment="1" applyBorder="1" applyFont="1">
      <alignment horizontal="center" readingOrder="2" shrinkToFit="0" vertical="center" wrapText="1"/>
    </xf>
    <xf borderId="10" fillId="0" fontId="4" numFmtId="0" xfId="0" applyBorder="1" applyFont="1"/>
    <xf borderId="11" fillId="0" fontId="4" numFmtId="0" xfId="0" applyBorder="1" applyFont="1"/>
    <xf borderId="12" fillId="0" fontId="7" numFmtId="0" xfId="0" applyAlignment="1" applyBorder="1" applyFont="1">
      <alignment shrinkToFit="0" vertical="center" wrapText="1"/>
    </xf>
    <xf borderId="6" fillId="13" fontId="7" numFmtId="0" xfId="0" applyAlignment="1" applyBorder="1" applyFill="1" applyFont="1">
      <alignment horizontal="center" readingOrder="2" shrinkToFit="0" vertical="center" wrapText="1"/>
    </xf>
    <xf borderId="13" fillId="0" fontId="1" numFmtId="0" xfId="0" applyAlignment="1" applyBorder="1" applyFont="1">
      <alignment horizontal="center" vertical="center"/>
    </xf>
    <xf borderId="12" fillId="0" fontId="7" numFmtId="2" xfId="0" applyAlignment="1" applyBorder="1" applyFont="1" applyNumberFormat="1">
      <alignment horizontal="right" shrinkToFit="0" vertical="center" wrapText="1"/>
    </xf>
    <xf borderId="2" fillId="0" fontId="7" numFmtId="0" xfId="0" applyAlignment="1" applyBorder="1" applyFont="1">
      <alignment horizontal="left" readingOrder="2" shrinkToFit="0" vertical="center" wrapText="1"/>
    </xf>
    <xf borderId="6" fillId="0" fontId="7" numFmtId="0" xfId="0" applyAlignment="1" applyBorder="1" applyFont="1">
      <alignment horizontal="right" readingOrder="2" shrinkToFit="0" vertical="center" wrapText="1"/>
    </xf>
    <xf borderId="14" fillId="0" fontId="4" numFmtId="0" xfId="0" applyBorder="1" applyFont="1"/>
    <xf borderId="12" fillId="0" fontId="7" numFmtId="0" xfId="0" applyAlignment="1" applyBorder="1" applyFont="1">
      <alignment horizontal="right" shrinkToFit="0" vertical="center" wrapText="1"/>
    </xf>
    <xf borderId="15" fillId="14" fontId="1" numFmtId="2" xfId="0" applyAlignment="1" applyBorder="1" applyFill="1" applyFont="1" applyNumberFormat="1">
      <alignment horizontal="center" vertical="center"/>
    </xf>
    <xf borderId="16" fillId="14" fontId="7" numFmtId="0" xfId="0" applyAlignment="1" applyBorder="1" applyFont="1">
      <alignment horizontal="center" readingOrder="2" shrinkToFit="0" vertical="center" wrapText="1"/>
    </xf>
    <xf borderId="17" fillId="14" fontId="7" numFmtId="0" xfId="0" applyAlignment="1" applyBorder="1" applyFont="1">
      <alignment horizontal="center" readingOrder="2" shrinkToFit="0" vertical="center" wrapText="1"/>
    </xf>
    <xf borderId="18" fillId="0" fontId="4" numFmtId="0" xfId="0" applyBorder="1" applyFont="1"/>
    <xf borderId="19" fillId="0" fontId="4" numFmtId="0" xfId="0" applyBorder="1" applyFont="1"/>
    <xf borderId="2" fillId="14" fontId="7" numFmtId="0" xfId="0" applyAlignment="1" applyBorder="1" applyFont="1">
      <alignment horizontal="center" readingOrder="2" shrinkToFit="0" vertical="center" wrapText="1"/>
    </xf>
    <xf borderId="20" fillId="0" fontId="4" numFmtId="0" xfId="0" applyBorder="1" applyFont="1"/>
    <xf borderId="21" fillId="0" fontId="4" numFmtId="0" xfId="0" applyBorder="1" applyFont="1"/>
    <xf borderId="22" fillId="14" fontId="1" numFmtId="2" xfId="0" applyAlignment="1" applyBorder="1" applyFont="1" applyNumberFormat="1">
      <alignment horizontal="center" vertical="center"/>
    </xf>
    <xf borderId="23" fillId="14" fontId="7" numFmtId="0" xfId="0" applyAlignment="1" applyBorder="1" applyFont="1">
      <alignment horizontal="center" readingOrder="2" shrinkToFit="0" vertical="center" wrapText="1"/>
    </xf>
    <xf borderId="24" fillId="0" fontId="4" numFmtId="0" xfId="0" applyBorder="1" applyFont="1"/>
    <xf borderId="25" fillId="0" fontId="4" numFmtId="0" xfId="0" applyBorder="1" applyFont="1"/>
    <xf borderId="26" fillId="0" fontId="4" numFmtId="0" xfId="0" applyBorder="1" applyFont="1"/>
    <xf borderId="17" fillId="0" fontId="8" numFmtId="0" xfId="0" applyAlignment="1" applyBorder="1" applyFont="1">
      <alignment horizontal="right" readingOrder="2" shrinkToFit="0" vertical="center" wrapText="1"/>
    </xf>
    <xf borderId="27" fillId="0" fontId="4" numFmtId="0" xfId="0" applyBorder="1" applyFont="1"/>
    <xf borderId="28" fillId="0" fontId="4" numFmtId="0" xfId="0" applyBorder="1" applyFont="1"/>
    <xf borderId="29" fillId="0" fontId="4" numFmtId="0" xfId="0" applyBorder="1" applyFont="1"/>
    <xf borderId="2" fillId="0" fontId="7" numFmtId="0" xfId="0" applyAlignment="1" applyBorder="1" applyFont="1">
      <alignment horizontal="right" readingOrder="2" shrinkToFit="0" vertical="center" wrapText="1"/>
    </xf>
    <xf borderId="13" fillId="0" fontId="7" numFmtId="0" xfId="0" applyAlignment="1" applyBorder="1" applyFont="1">
      <alignment horizontal="right" readingOrder="2" shrinkToFit="0" vertical="center" wrapText="1"/>
    </xf>
    <xf borderId="30" fillId="0" fontId="7" numFmtId="0" xfId="0" applyAlignment="1" applyBorder="1" applyFont="1">
      <alignment horizontal="right" shrinkToFit="0" vertical="center" wrapText="1"/>
    </xf>
    <xf borderId="31" fillId="0" fontId="7" numFmtId="0" xfId="0" applyAlignment="1" applyBorder="1" applyFont="1">
      <alignment horizontal="left" readingOrder="2" shrinkToFit="0" vertical="center" wrapText="1"/>
    </xf>
    <xf borderId="32" fillId="0" fontId="7" numFmtId="0" xfId="0" applyAlignment="1" applyBorder="1" applyFont="1">
      <alignment horizontal="right" readingOrder="2" shrinkToFit="0" vertical="center" wrapText="1"/>
    </xf>
    <xf borderId="33" fillId="0" fontId="4" numFmtId="0" xfId="0" applyBorder="1" applyFont="1"/>
    <xf borderId="34" fillId="0" fontId="4" numFmtId="0" xfId="0" applyBorder="1" applyFont="1"/>
    <xf borderId="12" fillId="0" fontId="1" numFmtId="2" xfId="0" applyAlignment="1" applyBorder="1" applyFont="1" applyNumberFormat="1">
      <alignment horizontal="center" vertical="center"/>
    </xf>
    <xf borderId="12" fillId="0" fontId="1" numFmtId="0" xfId="0" applyAlignment="1" applyBorder="1" applyFont="1">
      <alignment horizontal="center" vertical="center"/>
    </xf>
    <xf borderId="6" fillId="0" fontId="8" numFmtId="0" xfId="0" applyAlignment="1" applyBorder="1" applyFont="1">
      <alignment horizontal="right" readingOrder="2" shrinkToFit="0" vertical="center" wrapText="1"/>
    </xf>
    <xf borderId="30" fillId="0" fontId="1" numFmtId="2" xfId="0" applyAlignment="1" applyBorder="1" applyFont="1" applyNumberFormat="1">
      <alignment horizontal="center" vertical="center"/>
    </xf>
    <xf borderId="2" fillId="0" fontId="1" numFmtId="164" xfId="0" applyAlignment="1" applyBorder="1" applyFont="1" applyNumberFormat="1">
      <alignment horizontal="center" vertical="center"/>
    </xf>
    <xf borderId="1" fillId="4" fontId="1" numFmtId="2" xfId="0" applyAlignment="1" applyBorder="1" applyFont="1" applyNumberFormat="1">
      <alignment horizontal="center" vertical="center"/>
    </xf>
    <xf borderId="2" fillId="0" fontId="1" numFmtId="0" xfId="0" applyAlignment="1" applyBorder="1" applyFont="1">
      <alignment horizontal="center" shrinkToFit="0" vertical="center" wrapText="1"/>
    </xf>
    <xf borderId="2" fillId="0" fontId="7" numFmtId="0" xfId="0" applyAlignment="1" applyBorder="1" applyFont="1">
      <alignment horizontal="right" readingOrder="2" shrinkToFit="0" vertical="center" wrapText="1"/>
    </xf>
    <xf borderId="2" fillId="0" fontId="7" numFmtId="0" xfId="0" applyAlignment="1" applyBorder="1" applyFont="1">
      <alignment horizontal="center" readingOrder="2" shrinkToFit="0" vertical="center" wrapText="1"/>
    </xf>
    <xf borderId="12" fillId="0" fontId="6" numFmtId="0" xfId="0" applyAlignment="1" applyBorder="1" applyFont="1">
      <alignment horizontal="center" readingOrder="2" shrinkToFit="0" vertical="center" wrapText="1"/>
    </xf>
    <xf borderId="2" fillId="0" fontId="6" numFmtId="0" xfId="0" applyAlignment="1" applyBorder="1" applyFont="1">
      <alignment horizontal="center" readingOrder="2" shrinkToFit="0" vertical="center" wrapText="1"/>
    </xf>
    <xf borderId="13" fillId="0" fontId="6" numFmtId="0" xfId="0" applyAlignment="1" applyBorder="1" applyFont="1">
      <alignment horizontal="center" readingOrder="2" shrinkToFit="0" vertical="center" wrapText="1"/>
    </xf>
    <xf borderId="6" fillId="0" fontId="7" numFmtId="0" xfId="0" applyAlignment="1" applyBorder="1" applyFont="1">
      <alignment horizontal="center" readingOrder="2" shrinkToFit="0" vertical="center" wrapText="1"/>
    </xf>
    <xf borderId="35" fillId="0" fontId="7" numFmtId="0" xfId="0" applyAlignment="1" applyBorder="1" applyFont="1">
      <alignment horizontal="right" readingOrder="2" shrinkToFit="0" vertical="center" wrapText="1"/>
    </xf>
    <xf borderId="36" fillId="0" fontId="4" numFmtId="0" xfId="0" applyBorder="1" applyFont="1"/>
    <xf borderId="13" fillId="0" fontId="7" numFmtId="0" xfId="0" applyAlignment="1" applyBorder="1" applyFont="1">
      <alignment horizontal="right" readingOrder="2" shrinkToFit="0" vertical="center" wrapText="1"/>
    </xf>
    <xf borderId="2" fillId="0" fontId="9" numFmtId="0" xfId="0" applyAlignment="1" applyBorder="1" applyFont="1">
      <alignment horizontal="right" readingOrder="2" shrinkToFit="0" vertical="center" wrapText="1"/>
    </xf>
    <xf borderId="37" fillId="14" fontId="1" numFmtId="2" xfId="0" applyAlignment="1" applyBorder="1" applyFont="1" applyNumberFormat="1">
      <alignment horizontal="center" vertical="center"/>
    </xf>
    <xf borderId="38" fillId="0" fontId="7" numFmtId="0" xfId="0" applyAlignment="1" applyBorder="1" applyFont="1">
      <alignment horizontal="right" readingOrder="2" shrinkToFit="0" vertical="center" wrapText="1"/>
    </xf>
    <xf borderId="39" fillId="0" fontId="4" numFmtId="0" xfId="0" applyBorder="1" applyFont="1"/>
    <xf borderId="13" fillId="0" fontId="7" numFmtId="0" xfId="0" applyAlignment="1" applyBorder="1" applyFont="1">
      <alignment horizontal="center" readingOrder="2" shrinkToFit="0" vertical="center" wrapText="1"/>
    </xf>
    <xf borderId="30" fillId="0" fontId="1" numFmtId="0" xfId="0" applyAlignment="1" applyBorder="1" applyFont="1">
      <alignment horizontal="center" vertical="center"/>
    </xf>
    <xf borderId="31" fillId="0" fontId="1" numFmtId="0" xfId="0" applyAlignment="1" applyBorder="1" applyFont="1">
      <alignment horizontal="center" vertical="center"/>
    </xf>
    <xf borderId="40" fillId="14" fontId="1" numFmtId="2" xfId="0" applyAlignment="1" applyBorder="1" applyFont="1" applyNumberFormat="1">
      <alignment horizontal="center" vertical="center"/>
    </xf>
    <xf borderId="31" fillId="14" fontId="7" numFmtId="0" xfId="0" applyAlignment="1" applyBorder="1" applyFont="1">
      <alignment horizontal="center" readingOrder="2" shrinkToFit="0" vertical="center" wrapText="1"/>
    </xf>
    <xf borderId="41" fillId="0" fontId="4" numFmtId="0" xfId="0" applyBorder="1" applyFont="1"/>
    <xf borderId="42" fillId="0" fontId="4" numFmtId="0" xfId="0" applyBorder="1" applyFont="1"/>
    <xf borderId="43" fillId="0" fontId="4" numFmtId="0" xfId="0" applyBorder="1" applyFont="1"/>
    <xf borderId="44" fillId="0" fontId="4" numFmtId="0" xfId="0" applyBorder="1" applyFont="1"/>
    <xf borderId="31" fillId="0" fontId="7" numFmtId="0" xfId="0" applyAlignment="1" applyBorder="1" applyFont="1">
      <alignment horizontal="right" readingOrder="2" shrinkToFit="0" vertical="center" wrapText="1"/>
    </xf>
    <xf borderId="45" fillId="0" fontId="7" numFmtId="0" xfId="0" applyAlignment="1" applyBorder="1" applyFont="1">
      <alignment horizontal="right" readingOrder="2" shrinkToFit="0" vertical="center" wrapText="1"/>
    </xf>
    <xf borderId="12" fillId="0" fontId="10" numFmtId="2" xfId="0" applyAlignment="1" applyBorder="1" applyFont="1" applyNumberFormat="1">
      <alignment horizontal="right" shrinkToFit="0" vertical="center" wrapText="1"/>
    </xf>
    <xf borderId="2" fillId="0" fontId="10" numFmtId="0" xfId="0" applyAlignment="1" applyBorder="1" applyFont="1">
      <alignment horizontal="left" readingOrder="2" shrinkToFit="0" vertical="center" wrapText="1"/>
    </xf>
    <xf borderId="2" fillId="0" fontId="10" numFmtId="0" xfId="0" applyAlignment="1" applyBorder="1" applyFont="1">
      <alignment horizontal="center" readingOrder="2" shrinkToFit="0" vertical="center" wrapText="1"/>
    </xf>
    <xf borderId="13" fillId="0" fontId="10" numFmtId="0" xfId="0" applyAlignment="1" applyBorder="1" applyFont="1">
      <alignment horizontal="center" readingOrder="2" shrinkToFit="0" vertical="center" wrapText="1"/>
    </xf>
    <xf borderId="6" fillId="0" fontId="10" numFmtId="0" xfId="0" applyAlignment="1" applyBorder="1" applyFont="1">
      <alignment horizontal="right" readingOrder="2" shrinkToFit="0" vertical="center" wrapText="1"/>
    </xf>
    <xf borderId="30" fillId="0" fontId="7" numFmtId="2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/>
  </a:extLst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/>
  </sheetViews>
  <sheetFormatPr customHeight="1" defaultColWidth="14.43" defaultRowHeight="15.0"/>
  <cols>
    <col customWidth="1" min="1" max="1" width="2.0"/>
    <col customWidth="1" min="2" max="2" width="15.57"/>
    <col customWidth="1" min="3" max="4" width="11.71"/>
    <col customWidth="1" min="5" max="8" width="12.14"/>
    <col customWidth="1" min="9" max="15" width="11.71"/>
    <col customWidth="1" min="16" max="17" width="14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6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4" t="s">
        <v>14</v>
      </c>
      <c r="Q1" s="4" t="s">
        <v>15</v>
      </c>
    </row>
    <row r="2">
      <c r="A2" s="5">
        <v>1.0</v>
      </c>
      <c r="B2" s="6" t="s">
        <v>16</v>
      </c>
      <c r="C2" s="5">
        <v>100.0</v>
      </c>
      <c r="D2" s="7">
        <v>10.0</v>
      </c>
      <c r="E2" s="5" t="str">
        <f t="shared" ref="E2:E7" si="1">C2*D2</f>
        <v>1000</v>
      </c>
      <c r="F2" s="8">
        <v>100.0</v>
      </c>
      <c r="G2" s="8" t="str">
        <f t="shared" ref="G2:G7" si="2">E2-F2</f>
        <v>900</v>
      </c>
      <c r="H2" s="9" t="str">
        <f t="shared" ref="H2:H7" si="3">(E2/$E$8)*$H$12</f>
        <v>17.26618705</v>
      </c>
      <c r="I2" s="10" t="str">
        <f t="shared" ref="I2:I7" si="4">E2-F2-H2</f>
        <v>882.7338129</v>
      </c>
      <c r="J2" s="11">
        <v>0.15</v>
      </c>
      <c r="K2" s="11" t="str">
        <f t="shared" ref="K2:K7" si="5">J2*I2</f>
        <v>132.4100719</v>
      </c>
      <c r="L2" s="12" t="str">
        <f t="shared" ref="L2:L7" si="6">K2+I2</f>
        <v>1015.143885</v>
      </c>
      <c r="M2" s="13" t="str">
        <f t="shared" ref="M2:M5" si="7">(E2/SUM($E$2:$E$5)*$B$18)</f>
        <v>569.6202532</v>
      </c>
      <c r="N2" s="11" t="str">
        <f t="shared" ref="N2:N5" si="8">I2+M2</f>
        <v>1452.354066</v>
      </c>
      <c r="O2" s="7" t="str">
        <f t="shared" ref="O2:O7" si="9">N2/C2</f>
        <v>14.52354066</v>
      </c>
      <c r="P2" s="14" t="str">
        <f t="shared" ref="P2:P7" si="10">D2*1.3</f>
        <v>13</v>
      </c>
      <c r="Q2" s="15" t="str">
        <f t="shared" ref="Q2:Q7" si="11">O2*1.3</f>
        <v>18.9</v>
      </c>
    </row>
    <row r="3">
      <c r="A3" s="5">
        <v>2.0</v>
      </c>
      <c r="B3" s="6" t="s">
        <v>17</v>
      </c>
      <c r="C3" s="5">
        <v>50.0</v>
      </c>
      <c r="D3" s="7">
        <v>15.0</v>
      </c>
      <c r="E3" s="5" t="str">
        <f t="shared" si="1"/>
        <v>750</v>
      </c>
      <c r="F3" s="8">
        <v>50.0</v>
      </c>
      <c r="G3" s="8" t="str">
        <f t="shared" si="2"/>
        <v>700</v>
      </c>
      <c r="H3" s="9" t="str">
        <f t="shared" si="3"/>
        <v>12.94964029</v>
      </c>
      <c r="I3" s="10" t="str">
        <f t="shared" si="4"/>
        <v>687.0503597</v>
      </c>
      <c r="J3" s="11">
        <v>0.15</v>
      </c>
      <c r="K3" s="11" t="str">
        <f t="shared" si="5"/>
        <v>103.057554</v>
      </c>
      <c r="L3" s="12" t="str">
        <f t="shared" si="6"/>
        <v>790.1079137</v>
      </c>
      <c r="M3" s="13" t="str">
        <f t="shared" si="7"/>
        <v>427.2151899</v>
      </c>
      <c r="N3" s="11" t="str">
        <f t="shared" si="8"/>
        <v>1114.26555</v>
      </c>
      <c r="O3" s="7" t="str">
        <f t="shared" si="9"/>
        <v>22.28531099</v>
      </c>
      <c r="P3" s="14" t="str">
        <f t="shared" si="10"/>
        <v>19.5</v>
      </c>
      <c r="Q3" s="15" t="str">
        <f t="shared" si="11"/>
        <v>29.0</v>
      </c>
    </row>
    <row r="4">
      <c r="A4" s="5">
        <v>3.0</v>
      </c>
      <c r="B4" s="6" t="s">
        <v>18</v>
      </c>
      <c r="C4" s="5">
        <v>70.0</v>
      </c>
      <c r="D4" s="7">
        <v>16.0</v>
      </c>
      <c r="E4" s="5" t="str">
        <f t="shared" si="1"/>
        <v>1120</v>
      </c>
      <c r="F4" s="8"/>
      <c r="G4" s="8" t="str">
        <f t="shared" si="2"/>
        <v>1120</v>
      </c>
      <c r="H4" s="9" t="str">
        <f t="shared" si="3"/>
        <v>19.3381295</v>
      </c>
      <c r="I4" s="10" t="str">
        <f t="shared" si="4"/>
        <v>1100.661871</v>
      </c>
      <c r="J4" s="11">
        <v>0.1</v>
      </c>
      <c r="K4" s="11" t="str">
        <f t="shared" si="5"/>
        <v>110.0661871</v>
      </c>
      <c r="L4" s="12" t="str">
        <f t="shared" si="6"/>
        <v>1210.728058</v>
      </c>
      <c r="M4" s="13" t="str">
        <f t="shared" si="7"/>
        <v>637.9746835</v>
      </c>
      <c r="N4" s="11" t="str">
        <f t="shared" si="8"/>
        <v>1738.636554</v>
      </c>
      <c r="O4" s="7" t="str">
        <f t="shared" si="9"/>
        <v>24.83766506</v>
      </c>
      <c r="P4" s="14" t="str">
        <f t="shared" si="10"/>
        <v>20.8</v>
      </c>
      <c r="Q4" s="15" t="str">
        <f t="shared" si="11"/>
        <v>32.3</v>
      </c>
    </row>
    <row r="5">
      <c r="A5" s="5">
        <v>4.0</v>
      </c>
      <c r="B5" s="6" t="s">
        <v>19</v>
      </c>
      <c r="C5" s="5">
        <v>60.0</v>
      </c>
      <c r="D5" s="7">
        <v>18.0</v>
      </c>
      <c r="E5" s="5" t="str">
        <f t="shared" si="1"/>
        <v>1080</v>
      </c>
      <c r="F5" s="8">
        <v>80.0</v>
      </c>
      <c r="G5" s="8" t="str">
        <f t="shared" si="2"/>
        <v>1000</v>
      </c>
      <c r="H5" s="9" t="str">
        <f t="shared" si="3"/>
        <v>18.64748201</v>
      </c>
      <c r="I5" s="10" t="str">
        <f t="shared" si="4"/>
        <v>981.352518</v>
      </c>
      <c r="J5" s="11">
        <v>0.0</v>
      </c>
      <c r="K5" s="11" t="str">
        <f t="shared" si="5"/>
        <v>0</v>
      </c>
      <c r="L5" s="12" t="str">
        <f t="shared" si="6"/>
        <v>981.352518</v>
      </c>
      <c r="M5" s="13" t="str">
        <f t="shared" si="7"/>
        <v>615.1898734</v>
      </c>
      <c r="N5" s="11" t="str">
        <f t="shared" si="8"/>
        <v>1596.542391</v>
      </c>
      <c r="O5" s="7" t="str">
        <f t="shared" si="9"/>
        <v>26.60903986</v>
      </c>
      <c r="P5" s="14" t="str">
        <f t="shared" si="10"/>
        <v>23.4</v>
      </c>
      <c r="Q5" s="15" t="str">
        <f t="shared" si="11"/>
        <v>34.6</v>
      </c>
    </row>
    <row r="6">
      <c r="A6" s="5">
        <v>5.0</v>
      </c>
      <c r="B6" s="6" t="s">
        <v>20</v>
      </c>
      <c r="C6" s="5">
        <v>1.0</v>
      </c>
      <c r="D6" s="7">
        <v>2000.0</v>
      </c>
      <c r="E6" s="5" t="str">
        <f t="shared" si="1"/>
        <v>2000</v>
      </c>
      <c r="F6" s="8"/>
      <c r="G6" s="8" t="str">
        <f t="shared" si="2"/>
        <v>2000</v>
      </c>
      <c r="H6" s="9" t="str">
        <f t="shared" si="3"/>
        <v>34.5323741</v>
      </c>
      <c r="I6" s="10" t="str">
        <f t="shared" si="4"/>
        <v>1965.467626</v>
      </c>
      <c r="J6" s="11">
        <v>0.15</v>
      </c>
      <c r="K6" s="11" t="str">
        <f t="shared" si="5"/>
        <v>294.8201439</v>
      </c>
      <c r="L6" s="12" t="str">
        <f t="shared" si="6"/>
        <v>2260.28777</v>
      </c>
      <c r="M6" s="16" t="s">
        <v>21</v>
      </c>
      <c r="N6" s="11" t="str">
        <f t="shared" ref="N6:N7" si="12">I6</f>
        <v>1965.467626</v>
      </c>
      <c r="O6" s="7" t="str">
        <f t="shared" si="9"/>
        <v>1965.467626</v>
      </c>
      <c r="P6" s="14" t="str">
        <f t="shared" si="10"/>
        <v>2600</v>
      </c>
      <c r="Q6" s="15" t="str">
        <f t="shared" si="11"/>
        <v>2555.1</v>
      </c>
    </row>
    <row r="7">
      <c r="A7" s="5">
        <v>6.0</v>
      </c>
      <c r="B7" s="6" t="s">
        <v>22</v>
      </c>
      <c r="C7" s="5">
        <v>1.0</v>
      </c>
      <c r="D7" s="7">
        <v>1000.0</v>
      </c>
      <c r="E7" s="5" t="str">
        <f t="shared" si="1"/>
        <v>1000</v>
      </c>
      <c r="F7" s="8">
        <v>200.0</v>
      </c>
      <c r="G7" s="8" t="str">
        <f t="shared" si="2"/>
        <v>800</v>
      </c>
      <c r="H7" s="9" t="str">
        <f t="shared" si="3"/>
        <v>17.26618705</v>
      </c>
      <c r="I7" s="10" t="str">
        <f t="shared" si="4"/>
        <v>782.7338129</v>
      </c>
      <c r="J7" s="11">
        <v>0.1</v>
      </c>
      <c r="K7" s="11" t="str">
        <f t="shared" si="5"/>
        <v>78.27338129</v>
      </c>
      <c r="L7" s="12" t="str">
        <f t="shared" si="6"/>
        <v>861.0071942</v>
      </c>
      <c r="M7" s="16" t="s">
        <v>21</v>
      </c>
      <c r="N7" s="11" t="str">
        <f t="shared" si="12"/>
        <v>782.7338129</v>
      </c>
      <c r="O7" s="7" t="str">
        <f t="shared" si="9"/>
        <v>782.7338129</v>
      </c>
      <c r="P7" s="14" t="str">
        <f t="shared" si="10"/>
        <v>1300</v>
      </c>
      <c r="Q7" s="15" t="str">
        <f t="shared" si="11"/>
        <v>1017.6</v>
      </c>
    </row>
    <row r="8">
      <c r="A8" s="17" t="s">
        <v>4</v>
      </c>
      <c r="B8" s="18"/>
      <c r="C8" s="19" t="str">
        <f>SUM(C2:C7)</f>
        <v>282</v>
      </c>
      <c r="D8" s="19"/>
      <c r="E8" s="19" t="str">
        <f t="shared" ref="E8:I8" si="13">SUM(E2:E7)</f>
        <v>6950</v>
      </c>
      <c r="F8" s="20" t="str">
        <f t="shared" si="13"/>
        <v>430</v>
      </c>
      <c r="G8" s="21" t="str">
        <f t="shared" si="13"/>
        <v>6520</v>
      </c>
      <c r="H8" s="19" t="str">
        <f t="shared" si="13"/>
        <v>120</v>
      </c>
      <c r="I8" s="22" t="str">
        <f t="shared" si="13"/>
        <v>6400</v>
      </c>
      <c r="J8" s="19"/>
      <c r="K8" s="19" t="str">
        <f t="shared" ref="K8:N8" si="14">SUM(K2:K7)</f>
        <v>718.6273381</v>
      </c>
      <c r="L8" s="23" t="str">
        <f t="shared" si="14"/>
        <v>7118.627338</v>
      </c>
      <c r="M8" s="19" t="str">
        <f t="shared" si="14"/>
        <v>2250</v>
      </c>
      <c r="N8" s="19" t="str">
        <f t="shared" si="14"/>
        <v>8650</v>
      </c>
      <c r="O8" s="19"/>
      <c r="P8" s="24"/>
      <c r="Q8" s="25"/>
    </row>
    <row r="9">
      <c r="A9" s="25"/>
      <c r="B9" s="25"/>
      <c r="C9" s="25"/>
      <c r="D9" s="25"/>
      <c r="E9" s="25"/>
      <c r="F9" s="25"/>
      <c r="G9" s="26"/>
      <c r="H9" s="25" t="str">
        <f>E2/E8</f>
        <v>0.1438848921</v>
      </c>
      <c r="I9" s="26"/>
      <c r="J9" s="25"/>
      <c r="K9" s="25"/>
      <c r="L9" s="26"/>
      <c r="M9" s="27" t="s">
        <v>23</v>
      </c>
      <c r="N9" s="27" t="s">
        <v>23</v>
      </c>
      <c r="O9" s="27" t="s">
        <v>23</v>
      </c>
      <c r="P9" s="25"/>
      <c r="Q9" s="27" t="s">
        <v>23</v>
      </c>
    </row>
    <row r="10">
      <c r="A10" s="28"/>
      <c r="B10" s="28"/>
      <c r="C10" s="28"/>
      <c r="D10" s="28"/>
      <c r="E10" s="28"/>
      <c r="F10" s="28"/>
      <c r="G10" s="28"/>
      <c r="H10" s="28"/>
      <c r="I10" s="29" t="str">
        <f>I8</f>
        <v>6400</v>
      </c>
      <c r="J10" s="29"/>
      <c r="K10" s="29"/>
      <c r="L10" s="29"/>
      <c r="M10" s="29" t="str">
        <f>M8</f>
        <v>2250</v>
      </c>
      <c r="N10" s="29" t="str">
        <f>I10+M10</f>
        <v>8650</v>
      </c>
      <c r="O10" s="29"/>
      <c r="P10" s="24"/>
      <c r="Q10" s="25"/>
    </row>
    <row r="11">
      <c r="A11" s="24"/>
      <c r="B11" s="24"/>
      <c r="C11" s="24"/>
      <c r="D11" s="24"/>
      <c r="E11" s="24"/>
      <c r="F11" s="24"/>
      <c r="G11" s="24"/>
      <c r="H11" s="30" t="s">
        <v>24</v>
      </c>
      <c r="I11" s="24"/>
      <c r="J11" s="24"/>
      <c r="K11" s="24"/>
      <c r="L11" s="24"/>
      <c r="M11" s="30" t="s">
        <v>25</v>
      </c>
      <c r="N11" s="24"/>
      <c r="O11" s="24"/>
      <c r="P11" s="24"/>
      <c r="Q11" s="24"/>
    </row>
    <row r="12">
      <c r="A12" s="24"/>
      <c r="B12" s="31" t="s">
        <v>7</v>
      </c>
      <c r="C12" s="32"/>
      <c r="D12" s="32"/>
      <c r="E12" s="32"/>
      <c r="F12" s="32"/>
      <c r="G12" s="18"/>
      <c r="H12" s="13">
        <v>120.0</v>
      </c>
      <c r="I12" s="24"/>
      <c r="J12" s="24"/>
      <c r="K12" s="24"/>
      <c r="L12" s="24"/>
      <c r="M12" s="24"/>
      <c r="N12" s="24"/>
      <c r="O12" s="24"/>
      <c r="P12" s="24"/>
      <c r="Q12" s="24"/>
    </row>
    <row r="1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>
      <c r="A14" s="24"/>
      <c r="B14" s="33" t="s">
        <v>26</v>
      </c>
      <c r="C14" s="34"/>
      <c r="D14" s="35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>
      <c r="A15" s="24"/>
      <c r="B15" s="36">
        <v>1000.0</v>
      </c>
      <c r="C15" s="37" t="s">
        <v>27</v>
      </c>
      <c r="D15" s="35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>
      <c r="A16" s="24"/>
      <c r="B16" s="36">
        <v>750.0</v>
      </c>
      <c r="C16" s="37" t="s">
        <v>28</v>
      </c>
      <c r="D16" s="35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>
      <c r="A17" s="24"/>
      <c r="B17" s="36">
        <v>500.0</v>
      </c>
      <c r="C17" s="38" t="s">
        <v>29</v>
      </c>
      <c r="D17" s="39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>
      <c r="A18" s="24"/>
      <c r="B18" s="40" t="str">
        <f>SUM(B15:B17)</f>
        <v>2250</v>
      </c>
      <c r="C18" s="41" t="s">
        <v>30</v>
      </c>
      <c r="D18" s="35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ht="15.0" customHeight="1">
      <c r="A21" s="24"/>
      <c r="B21" s="42" t="s">
        <v>31</v>
      </c>
      <c r="C21" s="43"/>
      <c r="D21" s="43"/>
      <c r="E21" s="43"/>
      <c r="F21" s="43"/>
      <c r="G21" s="43"/>
      <c r="H21" s="44"/>
      <c r="I21" s="24"/>
      <c r="J21" s="24"/>
      <c r="K21" s="24"/>
      <c r="L21" s="24"/>
      <c r="M21" s="24"/>
      <c r="N21" s="24"/>
      <c r="O21" s="24"/>
      <c r="P21" s="24"/>
      <c r="Q21" s="24"/>
    </row>
    <row r="22" ht="15.75" customHeight="1">
      <c r="A22" s="24"/>
      <c r="B22" s="45"/>
      <c r="C22" s="46" t="s">
        <v>32</v>
      </c>
      <c r="D22" s="35"/>
      <c r="E22" s="24"/>
      <c r="F22" s="24"/>
      <c r="G22" s="24"/>
      <c r="H22" s="47"/>
      <c r="I22" s="24"/>
      <c r="J22" s="24"/>
      <c r="K22" s="24"/>
      <c r="L22" s="24"/>
      <c r="M22" s="24"/>
      <c r="N22" s="24"/>
      <c r="O22" s="24"/>
      <c r="P22" s="24"/>
      <c r="Q22" s="24"/>
    </row>
    <row r="23" ht="15.0" customHeight="1">
      <c r="A23" s="24"/>
      <c r="B23" s="48" t="str">
        <f>SUM(D24:D27)</f>
        <v>5901.80</v>
      </c>
      <c r="C23" s="49" t="s">
        <v>33</v>
      </c>
      <c r="D23" s="50" t="s">
        <v>34</v>
      </c>
      <c r="E23" s="34"/>
      <c r="F23" s="34"/>
      <c r="G23" s="34"/>
      <c r="H23" s="51"/>
      <c r="I23" s="24"/>
      <c r="J23" s="24"/>
      <c r="K23" s="24"/>
      <c r="L23" s="24"/>
      <c r="M23" s="24"/>
      <c r="N23" s="24"/>
      <c r="O23" s="24"/>
      <c r="P23" s="24"/>
      <c r="Q23" s="24"/>
    </row>
    <row r="24" ht="15.0" customHeight="1">
      <c r="A24" s="24"/>
      <c r="B24" s="52"/>
      <c r="C24" s="49"/>
      <c r="D24" s="53" t="str">
        <f t="shared" ref="D24:D27" si="15">N2</f>
        <v>1452.35</v>
      </c>
      <c r="E24" s="54" t="s">
        <v>16</v>
      </c>
      <c r="F24" s="55" t="s">
        <v>35</v>
      </c>
      <c r="G24" s="56"/>
      <c r="H24" s="57"/>
      <c r="I24" s="24"/>
      <c r="J24" s="24"/>
      <c r="K24" s="24"/>
      <c r="L24" s="24"/>
      <c r="M24" s="24"/>
      <c r="N24" s="24"/>
      <c r="O24" s="24"/>
      <c r="P24" s="24"/>
      <c r="Q24" s="24"/>
    </row>
    <row r="25" ht="15.0" customHeight="1">
      <c r="A25" s="24"/>
      <c r="B25" s="52"/>
      <c r="C25" s="49"/>
      <c r="D25" s="53" t="str">
        <f t="shared" si="15"/>
        <v>1114.27</v>
      </c>
      <c r="E25" s="58" t="s">
        <v>17</v>
      </c>
      <c r="F25" s="59"/>
      <c r="H25" s="60"/>
      <c r="I25" s="24"/>
      <c r="J25" s="24"/>
      <c r="K25" s="24"/>
      <c r="L25" s="24"/>
      <c r="M25" s="24"/>
      <c r="N25" s="24"/>
      <c r="O25" s="24"/>
      <c r="P25" s="24"/>
      <c r="Q25" s="24"/>
    </row>
    <row r="26" ht="15.0" customHeight="1">
      <c r="A26" s="24"/>
      <c r="B26" s="52"/>
      <c r="C26" s="49"/>
      <c r="D26" s="53" t="str">
        <f t="shared" si="15"/>
        <v>1738.64</v>
      </c>
      <c r="E26" s="58" t="s">
        <v>18</v>
      </c>
      <c r="F26" s="59"/>
      <c r="H26" s="60"/>
      <c r="I26" s="24"/>
      <c r="J26" s="24"/>
      <c r="K26" s="24"/>
      <c r="L26" s="24"/>
      <c r="M26" s="24"/>
      <c r="N26" s="24"/>
      <c r="O26" s="24"/>
      <c r="P26" s="24"/>
      <c r="Q26" s="24"/>
    </row>
    <row r="27" ht="15.0" customHeight="1">
      <c r="A27" s="24"/>
      <c r="B27" s="52"/>
      <c r="C27" s="49"/>
      <c r="D27" s="61" t="str">
        <f t="shared" si="15"/>
        <v>1596.54</v>
      </c>
      <c r="E27" s="62" t="s">
        <v>19</v>
      </c>
      <c r="F27" s="63"/>
      <c r="G27" s="64"/>
      <c r="H27" s="65"/>
      <c r="I27" s="24"/>
      <c r="J27" s="24"/>
      <c r="K27" s="24"/>
      <c r="L27" s="24"/>
      <c r="M27" s="24"/>
      <c r="N27" s="24"/>
      <c r="O27" s="24"/>
      <c r="P27" s="24"/>
      <c r="Q27" s="24"/>
    </row>
    <row r="28" ht="15.0" customHeight="1">
      <c r="A28" s="24"/>
      <c r="B28" s="48" t="str">
        <f t="shared" ref="B28:B29" si="16">N6</f>
        <v>1965.47</v>
      </c>
      <c r="C28" s="49" t="s">
        <v>33</v>
      </c>
      <c r="D28" s="50" t="s">
        <v>36</v>
      </c>
      <c r="E28" s="35"/>
      <c r="F28" s="66" t="s">
        <v>37</v>
      </c>
      <c r="G28" s="56"/>
      <c r="H28" s="57"/>
      <c r="I28" s="24"/>
      <c r="J28" s="24"/>
      <c r="K28" s="24"/>
      <c r="L28" s="24"/>
      <c r="M28" s="24"/>
      <c r="N28" s="24"/>
      <c r="O28" s="24"/>
      <c r="P28" s="24"/>
      <c r="Q28" s="24"/>
    </row>
    <row r="29" ht="15.0" customHeight="1">
      <c r="A29" s="24"/>
      <c r="B29" s="48" t="str">
        <f t="shared" si="16"/>
        <v>782.73</v>
      </c>
      <c r="C29" s="49" t="s">
        <v>33</v>
      </c>
      <c r="D29" s="50" t="s">
        <v>38</v>
      </c>
      <c r="E29" s="35"/>
      <c r="F29" s="67"/>
      <c r="G29" s="68"/>
      <c r="H29" s="69"/>
      <c r="I29" s="24"/>
      <c r="J29" s="24"/>
      <c r="K29" s="24"/>
      <c r="L29" s="24"/>
      <c r="M29" s="24"/>
      <c r="N29" s="24"/>
      <c r="O29" s="24"/>
      <c r="P29" s="24"/>
      <c r="Q29" s="24"/>
    </row>
    <row r="30" ht="15.0" customHeight="1">
      <c r="A30" s="24"/>
      <c r="B30" s="48" t="str">
        <f>K8</f>
        <v>718.63</v>
      </c>
      <c r="C30" s="49" t="s">
        <v>33</v>
      </c>
      <c r="D30" s="50" t="s">
        <v>39</v>
      </c>
      <c r="E30" s="34"/>
      <c r="F30" s="35"/>
      <c r="G30" s="70"/>
      <c r="H30" s="71"/>
      <c r="I30" s="24"/>
      <c r="J30" s="24"/>
      <c r="K30" s="24"/>
      <c r="L30" s="24"/>
      <c r="M30" s="24"/>
      <c r="N30" s="24"/>
      <c r="O30" s="24"/>
      <c r="P30" s="24"/>
      <c r="Q30" s="24"/>
    </row>
    <row r="31" ht="15.75" customHeight="1">
      <c r="A31" s="24"/>
      <c r="B31" s="52"/>
      <c r="C31" s="46" t="s">
        <v>40</v>
      </c>
      <c r="D31" s="35"/>
      <c r="E31" s="24"/>
      <c r="F31" s="24"/>
      <c r="G31" s="24"/>
      <c r="H31" s="47"/>
      <c r="I31" s="24"/>
      <c r="J31" s="24"/>
      <c r="K31" s="24"/>
      <c r="L31" s="24"/>
      <c r="M31" s="24"/>
      <c r="N31" s="24"/>
      <c r="O31" s="24"/>
      <c r="P31" s="24"/>
      <c r="Q31" s="24"/>
    </row>
    <row r="32" ht="15.0" customHeight="1">
      <c r="A32" s="24"/>
      <c r="B32" s="48" t="str">
        <f>L8</f>
        <v>7118.63</v>
      </c>
      <c r="C32" s="49" t="s">
        <v>33</v>
      </c>
      <c r="D32" s="50" t="s">
        <v>41</v>
      </c>
      <c r="E32" s="34"/>
      <c r="F32" s="34"/>
      <c r="G32" s="34"/>
      <c r="H32" s="51"/>
      <c r="I32" s="24"/>
      <c r="J32" s="24"/>
      <c r="K32" s="24"/>
      <c r="L32" s="24"/>
      <c r="M32" s="24"/>
      <c r="N32" s="24"/>
      <c r="O32" s="24"/>
      <c r="P32" s="24"/>
      <c r="Q32" s="24"/>
    </row>
    <row r="33" ht="15.0" customHeight="1">
      <c r="A33" s="24"/>
      <c r="B33" s="72" t="str">
        <f>M8</f>
        <v>2250</v>
      </c>
      <c r="C33" s="73" t="s">
        <v>33</v>
      </c>
      <c r="D33" s="74" t="s">
        <v>42</v>
      </c>
      <c r="E33" s="75"/>
      <c r="F33" s="75"/>
      <c r="G33" s="75"/>
      <c r="H33" s="76"/>
      <c r="I33" s="24"/>
      <c r="J33" s="24"/>
      <c r="K33" s="24"/>
      <c r="L33" s="24"/>
      <c r="M33" s="24"/>
      <c r="N33" s="24"/>
      <c r="O33" s="24"/>
      <c r="P33" s="24"/>
      <c r="Q33" s="24"/>
    </row>
    <row r="34" ht="8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</row>
    <row r="35" ht="15.0" customHeight="1">
      <c r="A35" s="24"/>
      <c r="B35" s="42" t="s">
        <v>43</v>
      </c>
      <c r="C35" s="43"/>
      <c r="D35" s="43"/>
      <c r="E35" s="43"/>
      <c r="F35" s="43"/>
      <c r="G35" s="43"/>
      <c r="H35" s="44"/>
      <c r="I35" s="24"/>
      <c r="J35" s="24"/>
      <c r="K35" s="24"/>
      <c r="L35" s="24"/>
      <c r="M35" s="24"/>
      <c r="N35" s="24"/>
      <c r="O35" s="24"/>
      <c r="P35" s="24"/>
      <c r="Q35" s="24"/>
    </row>
    <row r="36" ht="15.75" customHeight="1">
      <c r="A36" s="24"/>
      <c r="B36" s="77" t="str">
        <f>L8</f>
        <v>7118.63</v>
      </c>
      <c r="C36" s="49" t="s">
        <v>44</v>
      </c>
      <c r="D36" s="50" t="s">
        <v>45</v>
      </c>
      <c r="E36" s="34"/>
      <c r="F36" s="34"/>
      <c r="G36" s="34"/>
      <c r="H36" s="51"/>
      <c r="I36" s="24"/>
      <c r="J36" s="24"/>
      <c r="K36" s="24"/>
      <c r="L36" s="24"/>
      <c r="M36" s="24"/>
      <c r="N36" s="24"/>
      <c r="O36" s="24"/>
      <c r="P36" s="24"/>
      <c r="Q36" s="24"/>
    </row>
    <row r="37" ht="15.75" customHeight="1">
      <c r="A37" s="24"/>
      <c r="B37" s="78"/>
      <c r="C37" s="46" t="s">
        <v>40</v>
      </c>
      <c r="D37" s="35"/>
      <c r="E37" s="24"/>
      <c r="F37" s="24"/>
      <c r="G37" s="24"/>
      <c r="H37" s="47"/>
      <c r="I37" s="24"/>
      <c r="J37" s="24"/>
      <c r="K37" s="24"/>
      <c r="L37" s="24"/>
      <c r="M37" s="24"/>
      <c r="N37" s="24"/>
      <c r="O37" s="24"/>
      <c r="P37" s="24"/>
      <c r="Q37" s="24"/>
    </row>
    <row r="38" ht="15.0" customHeight="1">
      <c r="A38" s="24"/>
      <c r="B38" s="77" t="str">
        <f>B36*0.02</f>
        <v>142.37</v>
      </c>
      <c r="C38" s="49" t="s">
        <v>33</v>
      </c>
      <c r="D38" s="50" t="s">
        <v>46</v>
      </c>
      <c r="E38" s="35"/>
      <c r="F38" s="79" t="s">
        <v>47</v>
      </c>
      <c r="G38" s="34"/>
      <c r="H38" s="51"/>
      <c r="I38" s="24"/>
      <c r="J38" s="24"/>
      <c r="K38" s="24"/>
      <c r="L38" s="24"/>
      <c r="M38" s="24"/>
      <c r="N38" s="24"/>
      <c r="O38" s="24"/>
      <c r="P38" s="24"/>
      <c r="Q38" s="24"/>
    </row>
    <row r="39" ht="15.75" customHeight="1">
      <c r="A39" s="24"/>
      <c r="B39" s="80" t="str">
        <f>B36-B38</f>
        <v>6976.25</v>
      </c>
      <c r="C39" s="73" t="s">
        <v>33</v>
      </c>
      <c r="D39" s="74" t="s">
        <v>48</v>
      </c>
      <c r="E39" s="75"/>
      <c r="F39" s="75"/>
      <c r="G39" s="75"/>
      <c r="H39" s="76"/>
      <c r="I39" s="24"/>
      <c r="J39" s="24"/>
      <c r="K39" s="24"/>
      <c r="L39" s="24"/>
      <c r="M39" s="24"/>
      <c r="N39" s="24"/>
      <c r="O39" s="24"/>
      <c r="P39" s="24"/>
      <c r="Q39" s="24"/>
    </row>
    <row r="40" ht="15.7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</row>
    <row r="41" ht="15.7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</row>
    <row r="42" ht="15.7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</row>
    <row r="43" ht="15.7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</row>
    <row r="44" ht="15.7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</row>
    <row r="45" ht="15.7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ht="15.7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</row>
    <row r="47" ht="15.7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</row>
    <row r="48" ht="15.7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</row>
    <row r="49" ht="15.7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</row>
    <row r="50" ht="15.7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</row>
    <row r="51" ht="15.7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</row>
    <row r="52" ht="15.7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</row>
    <row r="53" ht="15.7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</row>
    <row r="54" ht="15.7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</row>
    <row r="55" ht="15.7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</row>
    <row r="56" ht="15.7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</row>
    <row r="57" ht="15.7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</row>
    <row r="58" ht="15.7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</row>
    <row r="59" ht="15.7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</row>
    <row r="60" ht="15.7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</row>
    <row r="61" ht="15.7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</row>
    <row r="62" ht="15.7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</row>
    <row r="63" ht="15.7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</row>
    <row r="64" ht="15.7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</row>
    <row r="65" ht="15.7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</row>
    <row r="66" ht="15.7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</row>
    <row r="67" ht="15.7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</row>
    <row r="68" ht="15.7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</row>
    <row r="69" ht="15.7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</row>
    <row r="70" ht="15.7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</row>
    <row r="71" ht="15.7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</row>
    <row r="72" ht="15.7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</row>
    <row r="73" ht="15.7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</row>
    <row r="74" ht="15.7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</row>
    <row r="75" ht="15.7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</row>
    <row r="76" ht="15.7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</row>
    <row r="77" ht="15.7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</row>
    <row r="78" ht="15.7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</row>
    <row r="79" ht="15.7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</row>
    <row r="80" ht="15.7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</row>
    <row r="81" ht="15.7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</row>
    <row r="82" ht="15.7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</row>
    <row r="83" ht="15.7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</row>
    <row r="84" ht="15.7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</row>
    <row r="85" ht="15.7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</row>
    <row r="86" ht="15.7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</row>
    <row r="87" ht="15.7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</row>
    <row r="88" ht="15.7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</row>
    <row r="89" ht="15.7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ht="15.7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</row>
    <row r="91" ht="15.7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</row>
    <row r="92" ht="15.7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</row>
    <row r="93" ht="15.7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</row>
    <row r="94" ht="15.7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</row>
    <row r="95" ht="15.7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</row>
    <row r="96" ht="15.7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</row>
    <row r="97" ht="15.7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</row>
    <row r="98" ht="15.7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</row>
    <row r="99" ht="15.7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ht="15.7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</row>
  </sheetData>
  <mergeCells count="23">
    <mergeCell ref="C15:D15"/>
    <mergeCell ref="B14:D14"/>
    <mergeCell ref="D23:H23"/>
    <mergeCell ref="B21:H21"/>
    <mergeCell ref="C22:D22"/>
    <mergeCell ref="A8:B8"/>
    <mergeCell ref="B12:G12"/>
    <mergeCell ref="C16:D16"/>
    <mergeCell ref="C18:D18"/>
    <mergeCell ref="F24:H27"/>
    <mergeCell ref="B35:H35"/>
    <mergeCell ref="D36:H36"/>
    <mergeCell ref="D39:H39"/>
    <mergeCell ref="C37:D37"/>
    <mergeCell ref="D38:E38"/>
    <mergeCell ref="F38:H38"/>
    <mergeCell ref="D32:H32"/>
    <mergeCell ref="D33:H33"/>
    <mergeCell ref="C31:D31"/>
    <mergeCell ref="D29:E29"/>
    <mergeCell ref="D28:E28"/>
    <mergeCell ref="F28:H29"/>
    <mergeCell ref="D30:F30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.0"/>
    <col customWidth="1" min="2" max="2" width="15.57"/>
    <col customWidth="1" min="3" max="3" width="11.71"/>
    <col customWidth="1" min="4" max="4" width="13.43"/>
    <col customWidth="1" min="5" max="8" width="12.14"/>
    <col customWidth="1" min="9" max="17" width="11.71"/>
    <col customWidth="1" min="18" max="18" width="4.71"/>
  </cols>
  <sheetData>
    <row r="1">
      <c r="A1" s="1" t="s">
        <v>0</v>
      </c>
      <c r="B1" s="1" t="s">
        <v>1</v>
      </c>
      <c r="C1" s="1" t="s">
        <v>2</v>
      </c>
      <c r="D1" s="1" t="s">
        <v>49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6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50</v>
      </c>
      <c r="O1" s="2" t="s">
        <v>51</v>
      </c>
      <c r="P1" s="2" t="s">
        <v>13</v>
      </c>
      <c r="Q1" s="2" t="s">
        <v>52</v>
      </c>
      <c r="R1" s="24"/>
    </row>
    <row r="2">
      <c r="A2" s="5">
        <v>1.0</v>
      </c>
      <c r="B2" s="6" t="s">
        <v>16</v>
      </c>
      <c r="C2" s="5">
        <v>50.0</v>
      </c>
      <c r="D2" s="7">
        <v>19.0</v>
      </c>
      <c r="E2" s="5" t="str">
        <f t="shared" ref="E2:E5" si="1">C2*D2</f>
        <v>950</v>
      </c>
      <c r="F2" s="8">
        <v>10.0</v>
      </c>
      <c r="G2" s="8" t="str">
        <f t="shared" ref="G2:G5" si="2">E2-F2</f>
        <v>940</v>
      </c>
      <c r="H2" s="9" t="str">
        <f t="shared" ref="H2:H5" si="3">(E2/$E$6)*$H$10</f>
        <v>29.23076923</v>
      </c>
      <c r="I2" s="10" t="str">
        <f t="shared" ref="I2:I5" si="4">E2-F2-H2</f>
        <v>910.7692308</v>
      </c>
      <c r="J2" s="11">
        <v>0.15</v>
      </c>
      <c r="K2" s="11" t="str">
        <f t="shared" ref="K2:K5" si="5">J2*I2</f>
        <v>136.6153846</v>
      </c>
      <c r="L2" s="12" t="str">
        <f t="shared" ref="L2:L5" si="6">K2+I2</f>
        <v>1047.384615</v>
      </c>
      <c r="M2" s="13" t="str">
        <f t="shared" ref="M2:M4" si="7">(E2/SUM($E$2:$E$4)*$B$15)</f>
        <v>41.8</v>
      </c>
      <c r="N2" s="13" t="str">
        <f t="shared" ref="N2:N4" si="8">I2-M2</f>
        <v>868.9692308</v>
      </c>
      <c r="O2" s="11" t="str">
        <f t="shared" ref="O2:O5" si="9">N2/C2</f>
        <v>17.37938462</v>
      </c>
      <c r="P2" s="7" t="str">
        <f>'المشتريات'!O2</f>
        <v>14.52354066</v>
      </c>
      <c r="Q2" s="7" t="str">
        <f t="shared" ref="Q2:Q5" si="10">O2-P2</f>
        <v>2.855843954</v>
      </c>
      <c r="R2" s="81"/>
    </row>
    <row r="3">
      <c r="A3" s="5">
        <v>2.0</v>
      </c>
      <c r="B3" s="6" t="s">
        <v>17</v>
      </c>
      <c r="C3" s="5">
        <v>30.0</v>
      </c>
      <c r="D3" s="7">
        <v>30.0</v>
      </c>
      <c r="E3" s="5" t="str">
        <f t="shared" si="1"/>
        <v>900</v>
      </c>
      <c r="F3" s="8">
        <v>15.0</v>
      </c>
      <c r="G3" s="8" t="str">
        <f t="shared" si="2"/>
        <v>885</v>
      </c>
      <c r="H3" s="9" t="str">
        <f t="shared" si="3"/>
        <v>27.69230769</v>
      </c>
      <c r="I3" s="10" t="str">
        <f t="shared" si="4"/>
        <v>857.3076923</v>
      </c>
      <c r="J3" s="11">
        <v>0.15</v>
      </c>
      <c r="K3" s="11" t="str">
        <f t="shared" si="5"/>
        <v>128.5961538</v>
      </c>
      <c r="L3" s="12" t="str">
        <f t="shared" si="6"/>
        <v>985.9038462</v>
      </c>
      <c r="M3" s="13" t="str">
        <f t="shared" si="7"/>
        <v>39.6</v>
      </c>
      <c r="N3" s="13" t="str">
        <f t="shared" si="8"/>
        <v>817.7076923</v>
      </c>
      <c r="O3" s="11" t="str">
        <f t="shared" si="9"/>
        <v>27.25692308</v>
      </c>
      <c r="P3" s="7" t="str">
        <f>'المشتريات'!O3</f>
        <v>22.28531099</v>
      </c>
      <c r="Q3" s="7" t="str">
        <f t="shared" si="10"/>
        <v>4.971612085</v>
      </c>
      <c r="R3" s="24"/>
    </row>
    <row r="4">
      <c r="A4" s="5">
        <v>3.0</v>
      </c>
      <c r="B4" s="6" t="s">
        <v>18</v>
      </c>
      <c r="C4" s="5">
        <v>20.0</v>
      </c>
      <c r="D4" s="7">
        <v>32.5</v>
      </c>
      <c r="E4" s="5" t="str">
        <f t="shared" si="1"/>
        <v>650</v>
      </c>
      <c r="F4" s="8"/>
      <c r="G4" s="8" t="str">
        <f t="shared" si="2"/>
        <v>650</v>
      </c>
      <c r="H4" s="9" t="str">
        <f t="shared" si="3"/>
        <v>20</v>
      </c>
      <c r="I4" s="10" t="str">
        <f t="shared" si="4"/>
        <v>630</v>
      </c>
      <c r="J4" s="11">
        <v>0.1</v>
      </c>
      <c r="K4" s="11" t="str">
        <f t="shared" si="5"/>
        <v>63</v>
      </c>
      <c r="L4" s="12" t="str">
        <f t="shared" si="6"/>
        <v>693</v>
      </c>
      <c r="M4" s="13" t="str">
        <f t="shared" si="7"/>
        <v>28.6</v>
      </c>
      <c r="N4" s="13" t="str">
        <f t="shared" si="8"/>
        <v>601.4</v>
      </c>
      <c r="O4" s="11" t="str">
        <f t="shared" si="9"/>
        <v>30.07</v>
      </c>
      <c r="P4" s="7" t="str">
        <f>'المشتريات'!O4</f>
        <v>24.83766506</v>
      </c>
      <c r="Q4" s="7" t="str">
        <f t="shared" si="10"/>
        <v>5.232334942</v>
      </c>
      <c r="R4" s="24"/>
    </row>
    <row r="5">
      <c r="A5" s="5">
        <v>5.0</v>
      </c>
      <c r="B5" s="6" t="s">
        <v>53</v>
      </c>
      <c r="C5" s="5">
        <v>1.0</v>
      </c>
      <c r="D5" s="7">
        <v>100.0</v>
      </c>
      <c r="E5" s="5" t="str">
        <f t="shared" si="1"/>
        <v>100</v>
      </c>
      <c r="F5" s="8"/>
      <c r="G5" s="8" t="str">
        <f t="shared" si="2"/>
        <v>100</v>
      </c>
      <c r="H5" s="9" t="str">
        <f t="shared" si="3"/>
        <v>3.076923077</v>
      </c>
      <c r="I5" s="10" t="str">
        <f t="shared" si="4"/>
        <v>96.92307692</v>
      </c>
      <c r="J5" s="11">
        <v>0.15</v>
      </c>
      <c r="K5" s="11" t="str">
        <f t="shared" si="5"/>
        <v>14.53846154</v>
      </c>
      <c r="L5" s="12" t="str">
        <f t="shared" si="6"/>
        <v>111.4615385</v>
      </c>
      <c r="M5" s="16" t="s">
        <v>21</v>
      </c>
      <c r="N5" s="13" t="str">
        <f>I5</f>
        <v>96.92307692</v>
      </c>
      <c r="O5" s="11" t="str">
        <f t="shared" si="9"/>
        <v>96.92307692</v>
      </c>
      <c r="P5" s="82" t="str">
        <f>D27+D28</f>
        <v>15.00</v>
      </c>
      <c r="Q5" s="82" t="str">
        <f t="shared" si="10"/>
        <v>81.92</v>
      </c>
      <c r="R5" s="24"/>
    </row>
    <row r="6">
      <c r="A6" s="17" t="s">
        <v>4</v>
      </c>
      <c r="B6" s="18"/>
      <c r="C6" s="19" t="str">
        <f>SUM(C2:C5)</f>
        <v>101</v>
      </c>
      <c r="D6" s="19"/>
      <c r="E6" s="19" t="str">
        <f t="shared" ref="E6:I6" si="11">SUM(E2:E5)</f>
        <v>2600</v>
      </c>
      <c r="F6" s="20" t="str">
        <f t="shared" si="11"/>
        <v>25</v>
      </c>
      <c r="G6" s="21" t="str">
        <f t="shared" si="11"/>
        <v>2575</v>
      </c>
      <c r="H6" s="19" t="str">
        <f t="shared" si="11"/>
        <v>80</v>
      </c>
      <c r="I6" s="22" t="str">
        <f t="shared" si="11"/>
        <v>2495</v>
      </c>
      <c r="J6" s="19"/>
      <c r="K6" s="19" t="str">
        <f t="shared" ref="K6:M6" si="12">SUM(K2:K5)</f>
        <v>342.75</v>
      </c>
      <c r="L6" s="23" t="str">
        <f t="shared" si="12"/>
        <v>2837.75</v>
      </c>
      <c r="M6" s="19" t="str">
        <f t="shared" si="12"/>
        <v>110</v>
      </c>
      <c r="N6" s="19"/>
      <c r="O6" s="19"/>
      <c r="P6" s="19"/>
      <c r="Q6" s="19" t="str">
        <f>SUM(Q2:Q5)</f>
        <v>94.9828679</v>
      </c>
      <c r="R6" s="24"/>
    </row>
    <row r="7">
      <c r="A7" s="25"/>
      <c r="B7" s="25"/>
      <c r="C7" s="25"/>
      <c r="D7" s="25"/>
      <c r="E7" s="25"/>
      <c r="F7" s="25"/>
      <c r="G7" s="26"/>
      <c r="H7" s="25" t="str">
        <f>E2/E6</f>
        <v>0.3653846154</v>
      </c>
      <c r="I7" s="26"/>
      <c r="J7" s="25"/>
      <c r="K7" s="25"/>
      <c r="L7" s="26"/>
      <c r="M7" s="27" t="s">
        <v>23</v>
      </c>
      <c r="N7" s="27" t="s">
        <v>23</v>
      </c>
      <c r="O7" s="27" t="s">
        <v>23</v>
      </c>
      <c r="P7" s="27" t="s">
        <v>23</v>
      </c>
      <c r="Q7" s="27" t="s">
        <v>23</v>
      </c>
      <c r="R7" s="25"/>
    </row>
    <row r="8">
      <c r="A8" s="28"/>
      <c r="B8" s="28"/>
      <c r="C8" s="28"/>
      <c r="D8" s="28"/>
      <c r="E8" s="28"/>
      <c r="F8" s="28"/>
      <c r="G8" s="28"/>
      <c r="H8" s="28"/>
      <c r="I8" s="29" t="str">
        <f>I6</f>
        <v>2495</v>
      </c>
      <c r="J8" s="29"/>
      <c r="K8" s="29"/>
      <c r="L8" s="29"/>
      <c r="M8" s="29" t="str">
        <f>M6</f>
        <v>110</v>
      </c>
      <c r="N8" s="29"/>
      <c r="O8" s="29" t="str">
        <f>I8+M8</f>
        <v>2605</v>
      </c>
      <c r="P8" s="29"/>
      <c r="Q8" s="29"/>
      <c r="R8" s="24"/>
    </row>
    <row r="9">
      <c r="A9" s="24"/>
      <c r="B9" s="24"/>
      <c r="C9" s="24"/>
      <c r="D9" s="24"/>
      <c r="E9" s="24"/>
      <c r="F9" s="24"/>
      <c r="G9" s="24"/>
      <c r="H9" s="30" t="s">
        <v>24</v>
      </c>
      <c r="I9" s="24"/>
      <c r="J9" s="24"/>
      <c r="K9" s="24"/>
      <c r="L9" s="24"/>
      <c r="M9" s="30" t="s">
        <v>25</v>
      </c>
      <c r="N9" s="83"/>
      <c r="O9" s="24"/>
      <c r="P9" s="24"/>
      <c r="Q9" s="24"/>
      <c r="R9" s="24"/>
    </row>
    <row r="10">
      <c r="A10" s="24"/>
      <c r="B10" s="31" t="s">
        <v>7</v>
      </c>
      <c r="C10" s="32"/>
      <c r="D10" s="32"/>
      <c r="E10" s="32"/>
      <c r="F10" s="32"/>
      <c r="G10" s="18"/>
      <c r="H10" s="13">
        <v>80.0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r="1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>
      <c r="A12" s="24"/>
      <c r="B12" s="33" t="s">
        <v>26</v>
      </c>
      <c r="C12" s="34"/>
      <c r="D12" s="35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>
      <c r="A13" s="24"/>
      <c r="B13" s="36">
        <v>100.0</v>
      </c>
      <c r="C13" s="37" t="s">
        <v>54</v>
      </c>
      <c r="D13" s="35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>
      <c r="A14" s="24"/>
      <c r="B14" s="36">
        <v>10.0</v>
      </c>
      <c r="C14" s="38" t="s">
        <v>29</v>
      </c>
      <c r="D14" s="39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</row>
    <row r="15">
      <c r="A15" s="24"/>
      <c r="B15" s="40" t="str">
        <f>SUM(B13:B14)</f>
        <v>110</v>
      </c>
      <c r="C15" s="41" t="s">
        <v>30</v>
      </c>
      <c r="D15" s="35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</row>
    <row r="16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84"/>
      <c r="L16" s="84"/>
      <c r="M16" s="24"/>
      <c r="N16" s="24"/>
      <c r="O16" s="24"/>
      <c r="P16" s="24"/>
      <c r="Q16" s="24"/>
      <c r="R16" s="24"/>
    </row>
    <row r="17" ht="15.0" customHeight="1">
      <c r="A17" s="24"/>
      <c r="B17" s="42" t="s">
        <v>55</v>
      </c>
      <c r="C17" s="43"/>
      <c r="D17" s="43"/>
      <c r="E17" s="43"/>
      <c r="F17" s="43"/>
      <c r="G17" s="43"/>
      <c r="H17" s="44"/>
      <c r="I17" s="24"/>
      <c r="J17" s="24"/>
      <c r="K17" s="70"/>
      <c r="L17" s="85"/>
      <c r="M17" s="85"/>
      <c r="N17" s="85"/>
      <c r="O17" s="85"/>
      <c r="P17" s="24"/>
      <c r="Q17" s="24"/>
      <c r="R17" s="24"/>
    </row>
    <row r="18" ht="15.0" customHeight="1">
      <c r="A18" s="24"/>
      <c r="B18" s="86"/>
      <c r="C18" s="46" t="s">
        <v>32</v>
      </c>
      <c r="D18" s="35"/>
      <c r="E18" s="87"/>
      <c r="F18" s="87"/>
      <c r="G18" s="87"/>
      <c r="H18" s="88"/>
      <c r="I18" s="24"/>
      <c r="J18" s="24"/>
      <c r="K18" s="70"/>
      <c r="L18" s="89"/>
      <c r="M18" s="34"/>
      <c r="N18" s="34"/>
      <c r="O18" s="35"/>
      <c r="P18" s="24"/>
      <c r="Q18" s="24"/>
      <c r="R18" s="24"/>
    </row>
    <row r="19">
      <c r="A19" s="24"/>
      <c r="B19" s="77" t="str">
        <f>SUM(D23:D25)</f>
        <v>1891.49</v>
      </c>
      <c r="C19" s="49" t="s">
        <v>44</v>
      </c>
      <c r="D19" s="50" t="s">
        <v>56</v>
      </c>
      <c r="E19" s="34"/>
      <c r="F19" s="34"/>
      <c r="G19" s="34"/>
      <c r="H19" s="51"/>
      <c r="I19" s="24"/>
      <c r="J19" s="24"/>
      <c r="K19" s="70"/>
      <c r="L19" s="89"/>
      <c r="M19" s="34"/>
      <c r="N19" s="34"/>
      <c r="O19" s="35"/>
      <c r="P19" s="24"/>
      <c r="Q19" s="24"/>
      <c r="R19" s="24"/>
    </row>
    <row r="20" ht="15.0" customHeight="1">
      <c r="A20" s="24"/>
      <c r="B20" s="77" t="str">
        <f>SUM(D27:D28)</f>
        <v>15.00</v>
      </c>
      <c r="C20" s="49" t="s">
        <v>44</v>
      </c>
      <c r="D20" s="50" t="s">
        <v>57</v>
      </c>
      <c r="E20" s="34"/>
      <c r="F20" s="34"/>
      <c r="G20" s="34"/>
      <c r="H20" s="51"/>
      <c r="I20" s="24"/>
      <c r="J20" s="24"/>
      <c r="K20" s="70"/>
      <c r="L20" s="85"/>
      <c r="M20" s="85"/>
      <c r="N20" s="85"/>
      <c r="O20" s="85"/>
      <c r="P20" s="24"/>
      <c r="Q20" s="24"/>
      <c r="R20" s="24"/>
    </row>
    <row r="21" ht="15.75" customHeight="1">
      <c r="A21" s="24"/>
      <c r="B21" s="77"/>
      <c r="C21" s="46" t="s">
        <v>40</v>
      </c>
      <c r="D21" s="35"/>
      <c r="E21" s="24"/>
      <c r="F21" s="24"/>
      <c r="G21" s="24"/>
      <c r="H21" s="47"/>
      <c r="I21" s="24"/>
      <c r="J21" s="24"/>
      <c r="K21" s="70"/>
      <c r="L21" s="89"/>
      <c r="M21" s="34"/>
      <c r="N21" s="34"/>
      <c r="O21" s="35"/>
      <c r="P21" s="24"/>
      <c r="Q21" s="24"/>
      <c r="R21" s="24"/>
    </row>
    <row r="22" ht="15.0" customHeight="1">
      <c r="A22" s="24"/>
      <c r="B22" s="77" t="str">
        <f>SUM(D23:D25)</f>
        <v>1891.49</v>
      </c>
      <c r="C22" s="49" t="s">
        <v>58</v>
      </c>
      <c r="D22" s="90" t="s">
        <v>59</v>
      </c>
      <c r="E22" s="91"/>
      <c r="F22" s="84"/>
      <c r="G22" s="84"/>
      <c r="H22" s="92"/>
      <c r="I22" s="24"/>
      <c r="J22" s="24"/>
      <c r="K22" s="93"/>
      <c r="L22" s="93"/>
      <c r="M22" s="24"/>
      <c r="N22" s="24"/>
      <c r="O22" s="24"/>
      <c r="P22" s="24"/>
      <c r="Q22" s="24"/>
      <c r="R22" s="24"/>
    </row>
    <row r="23" ht="15.0" customHeight="1">
      <c r="A23" s="24"/>
      <c r="B23" s="77"/>
      <c r="C23" s="49"/>
      <c r="D23" s="94" t="str">
        <f>'المشتريات'!O2*'المبيعات'!C2</f>
        <v>726.18</v>
      </c>
      <c r="E23" s="54" t="s">
        <v>16</v>
      </c>
      <c r="F23" s="55" t="s">
        <v>60</v>
      </c>
      <c r="G23" s="56"/>
      <c r="H23" s="57"/>
      <c r="I23" s="24"/>
      <c r="J23" s="24"/>
      <c r="K23" s="50"/>
      <c r="L23" s="35"/>
      <c r="M23" s="24"/>
      <c r="N23" s="24"/>
      <c r="O23" s="24"/>
      <c r="P23" s="24"/>
      <c r="Q23" s="24"/>
      <c r="R23" s="24"/>
    </row>
    <row r="24" ht="15.75" customHeight="1">
      <c r="A24" s="24"/>
      <c r="B24" s="77"/>
      <c r="C24" s="49"/>
      <c r="D24" s="94" t="str">
        <f>'المشتريات'!O3*'المبيعات'!C3</f>
        <v>668.56</v>
      </c>
      <c r="E24" s="58" t="s">
        <v>17</v>
      </c>
      <c r="F24" s="59"/>
      <c r="H24" s="60"/>
      <c r="I24" s="24"/>
      <c r="J24" s="24"/>
      <c r="K24" s="70"/>
      <c r="L24" s="89"/>
      <c r="M24" s="34"/>
      <c r="N24" s="34"/>
      <c r="O24" s="35"/>
      <c r="P24" s="24"/>
      <c r="Q24" s="24"/>
      <c r="R24" s="24"/>
    </row>
    <row r="25" ht="15.0" customHeight="1">
      <c r="A25" s="24"/>
      <c r="B25" s="78"/>
      <c r="C25" s="49"/>
      <c r="D25" s="94" t="str">
        <f>'المشتريات'!O4*'المبيعات'!C4</f>
        <v>496.75</v>
      </c>
      <c r="E25" s="58" t="s">
        <v>18</v>
      </c>
      <c r="F25" s="63"/>
      <c r="G25" s="64"/>
      <c r="H25" s="65"/>
      <c r="I25" s="24"/>
      <c r="J25" s="24"/>
      <c r="K25" s="70"/>
      <c r="L25" s="89"/>
      <c r="M25" s="34"/>
      <c r="N25" s="34"/>
      <c r="O25" s="35"/>
      <c r="P25" s="24"/>
      <c r="Q25" s="24"/>
      <c r="R25" s="24"/>
    </row>
    <row r="26" ht="15.75" customHeight="1">
      <c r="A26" s="24"/>
      <c r="B26" s="77" t="str">
        <f>SUM(D27:D28)</f>
        <v>15.00</v>
      </c>
      <c r="C26" s="49" t="s">
        <v>58</v>
      </c>
      <c r="D26" s="95" t="s">
        <v>61</v>
      </c>
      <c r="E26" s="96"/>
      <c r="F26" s="85"/>
      <c r="G26" s="85"/>
      <c r="H26" s="97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ht="15.0" customHeight="1">
      <c r="A27" s="24"/>
      <c r="B27" s="78"/>
      <c r="C27" s="24"/>
      <c r="D27" s="53">
        <v>10.0</v>
      </c>
      <c r="E27" s="54" t="s">
        <v>62</v>
      </c>
      <c r="F27" s="55" t="s">
        <v>60</v>
      </c>
      <c r="G27" s="56"/>
      <c r="H27" s="57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ht="15.75" customHeight="1">
      <c r="A28" s="24"/>
      <c r="B28" s="98"/>
      <c r="C28" s="99"/>
      <c r="D28" s="100">
        <v>5.0</v>
      </c>
      <c r="E28" s="101" t="s">
        <v>63</v>
      </c>
      <c r="F28" s="102"/>
      <c r="G28" s="103"/>
      <c r="H28" s="104"/>
      <c r="I28" s="24"/>
      <c r="J28" s="24"/>
      <c r="K28" s="24"/>
      <c r="L28" s="24"/>
      <c r="M28" s="24"/>
      <c r="N28" s="24"/>
      <c r="O28" s="24"/>
      <c r="P28" s="24"/>
      <c r="Q28" s="24"/>
      <c r="R28" s="24"/>
    </row>
    <row r="29" ht="15.75" customHeight="1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</row>
    <row r="30" ht="15.0" customHeight="1">
      <c r="A30" s="24"/>
      <c r="B30" s="42" t="s">
        <v>64</v>
      </c>
      <c r="C30" s="43"/>
      <c r="D30" s="43"/>
      <c r="E30" s="43"/>
      <c r="F30" s="43"/>
      <c r="G30" s="43"/>
      <c r="H30" s="4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ht="15.0" customHeight="1">
      <c r="A31" s="24"/>
      <c r="B31" s="48" t="str">
        <f>L6</f>
        <v>2837.75</v>
      </c>
      <c r="C31" s="49" t="s">
        <v>44</v>
      </c>
      <c r="D31" s="50" t="s">
        <v>65</v>
      </c>
      <c r="E31" s="34"/>
      <c r="F31" s="34"/>
      <c r="G31" s="34"/>
      <c r="H31" s="51"/>
      <c r="I31" s="24"/>
      <c r="J31" s="24"/>
      <c r="K31" s="24"/>
      <c r="L31" s="24"/>
      <c r="M31" s="24"/>
      <c r="N31" s="24"/>
      <c r="O31" s="24"/>
      <c r="P31" s="24"/>
      <c r="Q31" s="24"/>
      <c r="R31" s="24"/>
    </row>
    <row r="32" ht="15.75" customHeight="1">
      <c r="A32" s="24"/>
      <c r="B32" s="52"/>
      <c r="C32" s="46" t="s">
        <v>40</v>
      </c>
      <c r="D32" s="35"/>
      <c r="E32" s="24"/>
      <c r="F32" s="24"/>
      <c r="G32" s="24"/>
      <c r="H32" s="47"/>
      <c r="I32" s="24"/>
      <c r="J32" s="24"/>
      <c r="K32" s="24"/>
      <c r="L32" s="24"/>
      <c r="M32" s="24"/>
      <c r="N32" s="24"/>
      <c r="O32" s="24"/>
      <c r="P32" s="24"/>
      <c r="Q32" s="24"/>
      <c r="R32" s="24"/>
    </row>
    <row r="33" ht="15.0" customHeight="1">
      <c r="A33" s="24"/>
      <c r="B33" s="48" t="str">
        <f>SUM(I2:I4)</f>
        <v>2398.08</v>
      </c>
      <c r="C33" s="49" t="s">
        <v>33</v>
      </c>
      <c r="D33" s="50" t="s">
        <v>66</v>
      </c>
      <c r="E33" s="34"/>
      <c r="F33" s="35"/>
      <c r="G33" s="50"/>
      <c r="H33" s="51"/>
      <c r="I33" s="24"/>
      <c r="J33" s="24"/>
      <c r="K33" s="24"/>
      <c r="L33" s="24"/>
      <c r="M33" s="24"/>
      <c r="N33" s="24"/>
      <c r="O33" s="24"/>
      <c r="P33" s="24"/>
      <c r="Q33" s="24"/>
      <c r="R33" s="24"/>
    </row>
    <row r="34" ht="15.0" customHeight="1">
      <c r="A34" s="24"/>
      <c r="B34" s="48" t="str">
        <f>I5</f>
        <v>96.92</v>
      </c>
      <c r="C34" s="49" t="s">
        <v>33</v>
      </c>
      <c r="D34" s="50" t="s">
        <v>67</v>
      </c>
      <c r="E34" s="34"/>
      <c r="F34" s="35"/>
      <c r="G34" s="84"/>
      <c r="H34" s="92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ht="15.0" customHeight="1">
      <c r="A35" s="24"/>
      <c r="B35" s="72" t="str">
        <f>K6</f>
        <v>342.75</v>
      </c>
      <c r="C35" s="73" t="s">
        <v>33</v>
      </c>
      <c r="D35" s="74" t="s">
        <v>68</v>
      </c>
      <c r="E35" s="105"/>
      <c r="F35" s="106"/>
      <c r="G35" s="106"/>
      <c r="H35" s="107"/>
      <c r="I35" s="24"/>
      <c r="J35" s="24"/>
      <c r="K35" s="24"/>
      <c r="L35" s="24"/>
      <c r="M35" s="24"/>
      <c r="N35" s="24"/>
      <c r="O35" s="24"/>
      <c r="P35" s="24"/>
      <c r="Q35" s="24"/>
      <c r="R35" s="24"/>
    </row>
    <row r="36" ht="8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</row>
    <row r="37" ht="15.75" customHeight="1">
      <c r="A37" s="24"/>
      <c r="B37" s="42" t="s">
        <v>69</v>
      </c>
      <c r="C37" s="43"/>
      <c r="D37" s="43"/>
      <c r="E37" s="43"/>
      <c r="F37" s="43"/>
      <c r="G37" s="43"/>
      <c r="H37" s="44"/>
      <c r="I37" s="24"/>
      <c r="J37" s="24"/>
      <c r="K37" s="24"/>
      <c r="L37" s="24"/>
      <c r="M37" s="24"/>
      <c r="N37" s="24"/>
      <c r="O37" s="24"/>
      <c r="P37" s="24"/>
      <c r="Q37" s="24"/>
      <c r="R37" s="24"/>
    </row>
    <row r="38" ht="15.75" customHeight="1">
      <c r="A38" s="24"/>
      <c r="B38" s="86"/>
      <c r="C38" s="46" t="s">
        <v>32</v>
      </c>
      <c r="D38" s="35"/>
      <c r="E38" s="87"/>
      <c r="F38" s="87"/>
      <c r="G38" s="87"/>
      <c r="H38" s="88"/>
      <c r="I38" s="24"/>
      <c r="J38" s="24"/>
      <c r="K38" s="24"/>
      <c r="L38" s="24"/>
      <c r="M38" s="24"/>
      <c r="N38" s="24"/>
      <c r="O38" s="24"/>
      <c r="P38" s="24"/>
      <c r="Q38" s="24"/>
      <c r="R38" s="24"/>
    </row>
    <row r="39" ht="16.5" customHeight="1">
      <c r="A39" s="25"/>
      <c r="B39" s="108" t="str">
        <f t="shared" ref="B39:B40" si="13">B13</f>
        <v>100.00</v>
      </c>
      <c r="C39" s="109" t="s">
        <v>33</v>
      </c>
      <c r="D39" s="110" t="s">
        <v>54</v>
      </c>
      <c r="E39" s="110"/>
      <c r="F39" s="110"/>
      <c r="G39" s="110"/>
      <c r="H39" s="111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ht="15.75" customHeight="1">
      <c r="A40" s="25"/>
      <c r="B40" s="108" t="str">
        <f t="shared" si="13"/>
        <v>10.00</v>
      </c>
      <c r="C40" s="109" t="s">
        <v>33</v>
      </c>
      <c r="D40" s="112" t="s">
        <v>29</v>
      </c>
      <c r="E40" s="34"/>
      <c r="F40" s="34"/>
      <c r="G40" s="34"/>
      <c r="H40" s="51"/>
      <c r="I40" s="25"/>
      <c r="J40" s="25"/>
      <c r="K40" s="25"/>
      <c r="L40" s="25"/>
      <c r="M40" s="25"/>
      <c r="N40" s="25"/>
      <c r="O40" s="25"/>
      <c r="P40" s="25"/>
      <c r="Q40" s="25"/>
      <c r="R40" s="25"/>
    </row>
    <row r="41" ht="15.0" customHeight="1">
      <c r="A41" s="24"/>
      <c r="B41" s="113" t="str">
        <f>SUM(B39:B40)</f>
        <v>110.00</v>
      </c>
      <c r="C41" s="73" t="s">
        <v>58</v>
      </c>
      <c r="D41" s="74" t="s">
        <v>70</v>
      </c>
      <c r="E41" s="75"/>
      <c r="F41" s="75"/>
      <c r="G41" s="75"/>
      <c r="H41" s="76"/>
      <c r="I41" s="24"/>
      <c r="J41" s="24"/>
      <c r="K41" s="24"/>
      <c r="L41" s="24"/>
      <c r="M41" s="24"/>
      <c r="N41" s="24"/>
      <c r="O41" s="24"/>
      <c r="P41" s="24"/>
      <c r="Q41" s="24"/>
      <c r="R41" s="24"/>
    </row>
    <row r="42" ht="15.7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</row>
    <row r="43" ht="15.75" customHeight="1">
      <c r="A43" s="24"/>
      <c r="B43" s="42" t="s">
        <v>71</v>
      </c>
      <c r="C43" s="43"/>
      <c r="D43" s="43"/>
      <c r="E43" s="43"/>
      <c r="F43" s="43"/>
      <c r="G43" s="43"/>
      <c r="H43" s="44"/>
      <c r="I43" s="24"/>
      <c r="J43" s="24"/>
      <c r="K43" s="24"/>
      <c r="L43" s="24"/>
      <c r="M43" s="24"/>
      <c r="N43" s="24"/>
      <c r="O43" s="24"/>
      <c r="P43" s="24"/>
      <c r="Q43" s="24"/>
      <c r="R43" s="24"/>
    </row>
    <row r="44" ht="15.75" customHeight="1">
      <c r="A44" s="24"/>
      <c r="B44" s="86"/>
      <c r="C44" s="46" t="s">
        <v>32</v>
      </c>
      <c r="D44" s="35"/>
      <c r="E44" s="87"/>
      <c r="F44" s="87"/>
      <c r="G44" s="87"/>
      <c r="H44" s="88"/>
      <c r="I44" s="24"/>
      <c r="J44" s="24"/>
      <c r="K44" s="24"/>
      <c r="L44" s="24"/>
      <c r="M44" s="24"/>
      <c r="N44" s="24"/>
      <c r="O44" s="24"/>
      <c r="P44" s="24"/>
      <c r="Q44" s="24"/>
      <c r="R44" s="24"/>
    </row>
    <row r="45" ht="15.75" customHeight="1">
      <c r="A45" s="24"/>
      <c r="B45" s="77" t="str">
        <f>B47-B46</f>
        <v>2781.00</v>
      </c>
      <c r="C45" s="49" t="s">
        <v>72</v>
      </c>
      <c r="D45" s="50" t="s">
        <v>73</v>
      </c>
      <c r="E45" s="34"/>
      <c r="F45" s="34"/>
      <c r="G45" s="34"/>
      <c r="H45" s="51"/>
      <c r="I45" s="24"/>
      <c r="J45" s="24"/>
      <c r="K45" s="24"/>
      <c r="L45" s="24"/>
      <c r="M45" s="24"/>
      <c r="N45" s="24"/>
      <c r="O45" s="24"/>
      <c r="P45" s="24"/>
      <c r="Q45" s="24"/>
      <c r="R45" s="24"/>
    </row>
    <row r="46" ht="15.75" customHeight="1">
      <c r="A46" s="24"/>
      <c r="B46" s="78" t="str">
        <f>B47*0.02</f>
        <v>56.755</v>
      </c>
      <c r="C46" s="49" t="s">
        <v>33</v>
      </c>
      <c r="D46" s="50" t="s">
        <v>74</v>
      </c>
      <c r="E46" s="35"/>
      <c r="F46" s="79" t="s">
        <v>47</v>
      </c>
      <c r="G46" s="34"/>
      <c r="H46" s="51"/>
      <c r="I46" s="24"/>
      <c r="J46" s="24"/>
      <c r="K46" s="24"/>
      <c r="L46" s="24"/>
      <c r="M46" s="24"/>
      <c r="N46" s="24"/>
      <c r="O46" s="24"/>
      <c r="P46" s="24"/>
      <c r="Q46" s="24"/>
      <c r="R46" s="24"/>
    </row>
    <row r="47" ht="15.75" customHeight="1">
      <c r="A47" s="24"/>
      <c r="B47" s="80" t="str">
        <f>L6</f>
        <v>2837.75</v>
      </c>
      <c r="C47" s="73" t="s">
        <v>58</v>
      </c>
      <c r="D47" s="74" t="s">
        <v>75</v>
      </c>
      <c r="E47" s="75"/>
      <c r="F47" s="75"/>
      <c r="G47" s="75"/>
      <c r="H47" s="76"/>
      <c r="I47" s="24"/>
      <c r="J47" s="24"/>
      <c r="K47" s="24"/>
      <c r="L47" s="24"/>
      <c r="M47" s="24"/>
      <c r="N47" s="24"/>
      <c r="O47" s="24"/>
      <c r="P47" s="24"/>
      <c r="Q47" s="24"/>
      <c r="R47" s="24"/>
    </row>
    <row r="48" ht="15.7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</row>
    <row r="49" ht="15.7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</row>
    <row r="50" ht="15.7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</row>
    <row r="51" ht="15.7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</row>
    <row r="52" ht="15.7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</row>
    <row r="53" ht="15.7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</row>
    <row r="54" ht="15.7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</row>
    <row r="55" ht="15.7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</row>
    <row r="56" ht="15.7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</row>
    <row r="57" ht="15.7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</row>
    <row r="58" ht="15.7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</row>
    <row r="59" ht="15.7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</row>
    <row r="60" ht="15.7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</row>
    <row r="61" ht="15.7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</row>
    <row r="62" ht="15.7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</row>
    <row r="63" ht="15.7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</row>
    <row r="64" ht="15.7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</row>
    <row r="65" ht="15.7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</row>
    <row r="66" ht="15.7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</row>
    <row r="67" ht="15.7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</row>
    <row r="68" ht="15.7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</row>
    <row r="69" ht="15.7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</row>
    <row r="70" ht="15.7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</row>
    <row r="71" ht="15.7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</row>
    <row r="72" ht="15.7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</row>
    <row r="73" ht="15.7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</row>
    <row r="74" ht="15.7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</row>
    <row r="75" ht="15.7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</row>
    <row r="76" ht="15.7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</row>
    <row r="77" ht="15.7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</row>
    <row r="78" ht="15.7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</row>
    <row r="79" ht="15.7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</row>
    <row r="80" ht="15.7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</row>
    <row r="81" ht="15.7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</row>
    <row r="82" ht="15.7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</row>
    <row r="83" ht="15.7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</row>
    <row r="84" ht="15.7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</row>
    <row r="85" ht="15.7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</row>
    <row r="86" ht="15.7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</row>
    <row r="87" ht="15.7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</row>
    <row r="88" ht="15.7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</row>
    <row r="89" ht="15.7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</row>
    <row r="90" ht="15.7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</row>
    <row r="91" ht="15.7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</row>
    <row r="92" ht="15.7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</row>
    <row r="93" ht="15.7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</row>
    <row r="94" ht="15.7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</row>
    <row r="95" ht="15.7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</row>
    <row r="96" ht="15.7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</row>
    <row r="97" ht="15.7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</row>
    <row r="98" ht="15.7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</row>
    <row r="99" ht="15.7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</row>
    <row r="100" ht="15.7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</row>
  </sheetData>
  <mergeCells count="37">
    <mergeCell ref="D19:H19"/>
    <mergeCell ref="D20:H20"/>
    <mergeCell ref="B17:H17"/>
    <mergeCell ref="L25:O25"/>
    <mergeCell ref="C18:D18"/>
    <mergeCell ref="C21:D21"/>
    <mergeCell ref="D22:E22"/>
    <mergeCell ref="F23:H25"/>
    <mergeCell ref="L21:O21"/>
    <mergeCell ref="D41:H41"/>
    <mergeCell ref="D40:H40"/>
    <mergeCell ref="C44:D44"/>
    <mergeCell ref="D45:H45"/>
    <mergeCell ref="D46:E46"/>
    <mergeCell ref="F46:H46"/>
    <mergeCell ref="D47:H47"/>
    <mergeCell ref="B43:H43"/>
    <mergeCell ref="B37:H37"/>
    <mergeCell ref="D34:F34"/>
    <mergeCell ref="D33:F33"/>
    <mergeCell ref="G33:H33"/>
    <mergeCell ref="B30:H30"/>
    <mergeCell ref="D31:H31"/>
    <mergeCell ref="F27:H28"/>
    <mergeCell ref="D35:E35"/>
    <mergeCell ref="D26:E26"/>
    <mergeCell ref="C38:D38"/>
    <mergeCell ref="A6:B6"/>
    <mergeCell ref="B10:G10"/>
    <mergeCell ref="B12:D12"/>
    <mergeCell ref="C13:D13"/>
    <mergeCell ref="C15:D15"/>
    <mergeCell ref="C32:D32"/>
    <mergeCell ref="L24:O24"/>
    <mergeCell ref="K23:L23"/>
    <mergeCell ref="L19:O19"/>
    <mergeCell ref="L18:O18"/>
  </mergeCells>
  <printOptions/>
  <pageMargins bottom="0.75" footer="0.0" header="0.0" left="0.7" right="0.7" top="0.75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/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المشتريات</vt:lpstr>
      <vt:lpstr>المبيعات</vt:lpstr>
    </vt:vector>
  </TitlesOfParts>
  <LinksUpToDate>false</LinksUpToDate>
  <SharedDoc>false</SharedDoc>
  <HyperlinksChanged>false</HyperlinksChanged>
  <Application>Microsoft Excel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Mohamad Ashry</dc:creator>
  <cp:lastModifiedBy>Dream For Shipping</cp:lastModifiedBy>
  <dcterms:modified xsi:type="dcterms:W3CDTF">2024-02-13T08:10:18Z</dcterms:modified>
</cp:coreProperties>
</file>